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тыс.руб. (3)" sheetId="1" r:id="rId1"/>
  </sheets>
  <definedNames>
    <definedName name="_xlnm.Print_Titles" localSheetId="0">'тыс.руб. (3)'!$5:$8</definedName>
    <definedName name="_xlnm.Print_Area" localSheetId="0">'тыс.руб. (3)'!$A$1:$S$82</definedName>
  </definedNames>
  <calcPr fullCalcOnLoad="1"/>
</workbook>
</file>

<file path=xl/sharedStrings.xml><?xml version="1.0" encoding="utf-8"?>
<sst xmlns="http://schemas.openxmlformats.org/spreadsheetml/2006/main" count="390" uniqueCount="104">
  <si>
    <t>№ п/п</t>
  </si>
  <si>
    <t>Всего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</si>
  <si>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</si>
  <si>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</si>
  <si>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</si>
  <si>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</si>
  <si>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внебюджетных средств</t>
  </si>
  <si>
    <t>Наименование мероприятия</t>
  </si>
  <si>
    <t>Организация выплат компенсации части родительской платы за содержание ребенка в дошкольных образовательных учреждениях</t>
  </si>
  <si>
    <t xml:space="preserve"> Обеспечение бесплатным дополнительным питанием (молоком) учащихся 1-4 классов</t>
  </si>
  <si>
    <t>Организация и проведение мероприятий по обеспечению занятости детей и подростков в свободное время</t>
  </si>
  <si>
    <t xml:space="preserve"> Осуществление полномочий по предоставлению мер социальной поддержки детей-сирот и детей, оставшихся без попечения родителей, находящихся под опекой (попечительством), в приемных семьях и обучающихся в муниципальных общеобразовательных учреждениях, в части обеспечения бесплатным проездом на городском, пригородном, в сельской местности - внутрирайонном транспорте (кроме такси)</t>
  </si>
  <si>
    <t>Приложение 1</t>
  </si>
  <si>
    <t>Организация выплат вознаграждения за выполнение функций классного руководителя работникам муниципальных общеобразовательных учреждений</t>
  </si>
  <si>
    <t>Обеспечение бесплатным  питанием детей в лагерях с дневным пребыванием детей</t>
  </si>
  <si>
    <t>Профилактика безопасности дорожного движения среди учащихся. Областной конкурс-фестиваль "Безопасное колесо"</t>
  </si>
  <si>
    <t>Осуществление полномочий по предоставлению мер социальной поддержки детей-сирот и детей, оставшихся без попечения родителей, в части ежемесячной денежной выплаты опекунам (попечителям)</t>
  </si>
  <si>
    <t>Осуществление полномочий по назначению и выплате единовременного пособия при всех формах устройства детей, лишенных родительского попечения, в семью</t>
  </si>
  <si>
    <t xml:space="preserve">Начальник Управления образования г.Волгодонска </t>
  </si>
  <si>
    <t>СОГЛАСОВАНО:</t>
  </si>
  <si>
    <t xml:space="preserve">города Волгодонска </t>
  </si>
  <si>
    <t>Выполнение комплекса антитеррористических мероприятий в образовательных учреждений</t>
  </si>
  <si>
    <t>Подпрограмма «Дошкольное образование»</t>
  </si>
  <si>
    <t>Организация предоставления государственных гарантий прав граждан на получение дошкольного образования</t>
  </si>
  <si>
    <t>1.1</t>
  </si>
  <si>
    <t>1.2</t>
  </si>
  <si>
    <t>Итого по подпрограмме:</t>
  </si>
  <si>
    <t>Подпрограмма «Общее образование»</t>
  </si>
  <si>
    <t>1.3</t>
  </si>
  <si>
    <t>1.4</t>
  </si>
  <si>
    <t>1.5</t>
  </si>
  <si>
    <t>1.6</t>
  </si>
  <si>
    <t>Подпрограмма «Дополнительное образование»</t>
  </si>
  <si>
    <t>Капитальный ремонт в  учреждениях</t>
  </si>
  <si>
    <t>Капитальный ремонт в учреждениях</t>
  </si>
  <si>
    <t>Подпрограмма «Охрана семьи и детства, другие вопросы в сфере образования»</t>
  </si>
  <si>
    <t>Осуществление полномочий по предоставлению мер социальной поддержки детей-сирот и детей, оставшихся без попечения родителей в приемных семьях</t>
  </si>
  <si>
    <t>Осуществление психолого-педагогического, программно-методического сопровождения и технического обеспечения деятельности муниципальных образовательных учреждений</t>
  </si>
  <si>
    <t xml:space="preserve">Начальник  Финансового управления </t>
  </si>
  <si>
    <t>Н.В.Белякова</t>
  </si>
  <si>
    <t>Исполнено (кассовые расходы) (тыс.рублей)</t>
  </si>
  <si>
    <t xml:space="preserve">Объем неосвоенных средств и причина их неосвоения </t>
  </si>
  <si>
    <t>1.7</t>
  </si>
  <si>
    <t xml:space="preserve">Организация бесплатного питания учащихся из малоимущих семей и учащихся,  посещающих группы продленного дня </t>
  </si>
  <si>
    <t>Обеспечение доступа к сети "Интернет"</t>
  </si>
  <si>
    <t>Закупка компьютерного оборудования и программного обеспечения</t>
  </si>
  <si>
    <t>1.8</t>
  </si>
  <si>
    <t>1.9</t>
  </si>
  <si>
    <t>1.10</t>
  </si>
  <si>
    <t>1.11</t>
  </si>
  <si>
    <t>1.12</t>
  </si>
  <si>
    <t>1.13</t>
  </si>
  <si>
    <t>Объем ассигнований в соответствии с постановлением Администрации города Волгодонска  об утверждении программы  на 2013-2017г. (тыс.рублей)</t>
  </si>
  <si>
    <t>Уточненный план ассигнований на 2013 год (тыс. рублей)</t>
  </si>
  <si>
    <t>Проведение мероприятий по выявлению, поддержке и сопровождению одаренных детей, в том числе по обеспечению их участия  в областных и всероссийских  соревнованиях и конкурсах</t>
  </si>
  <si>
    <t>Организация и осуществление деятельности по опеке и попечительству в соответствии со статьей 6 Областного закона  от 26.12.2007 №830-ЗС "Об организации опеки и попечительства в Ростовской области"</t>
  </si>
  <si>
    <t>Итого по программе:</t>
  </si>
  <si>
    <t>Н.В. Белан</t>
  </si>
  <si>
    <t>Комитет по физической культуре и спорту</t>
  </si>
  <si>
    <t>Управление образования г.Волгодонска, муниципальные бюджетные учреждения</t>
  </si>
  <si>
    <t xml:space="preserve">Организация предоставления государственных гарантий прав граждан на получение дополнительного образования детей                                                                  </t>
  </si>
  <si>
    <t xml:space="preserve">Организация проведения спортивно-оздоровительных мероприятий, соревнований, творческих конкурсов, фестивалей                                           </t>
  </si>
  <si>
    <t>Расходы запланированы на 2-й квартал 2013 года</t>
  </si>
  <si>
    <t xml:space="preserve"> Расходы запланированы на 2-3-й  квартал 2013 года </t>
  </si>
  <si>
    <t>Расходы запланированы на 2-4 й квартал 2013 года</t>
  </si>
  <si>
    <t>Зам. главного бухгалтера</t>
  </si>
  <si>
    <t xml:space="preserve">О.В.Король </t>
  </si>
  <si>
    <t>Конкурсный отбор лучших педагогических работников дошкольного образования для денежного поощрения за высокие достижения в педагогической деятельности</t>
  </si>
  <si>
    <t>Организация предоставления государственных гарантий прав граждан на получение общедоступного и бесплатного общего образования</t>
  </si>
  <si>
    <t>Конкурсный отбор лучших учителей для денежных поощрений за высокие достижения в педагогической деятельности</t>
  </si>
  <si>
    <t>Осуществление полномочий по предоставлению мер социальной поддержки граждан РФ, усыновивших (удочеривших) детей-сирот и детей, оставшихся без попечения родителей</t>
  </si>
  <si>
    <t>Осуществление полномочий по предоставлению мер социальной поддержки детей-сирот и детей, оставшихся без попечения родителей, продолжающих обучение в муниципальных общеобразовательных учреждениях после достижения ими возраста 18 лет, предусмотренных частью 1 статьи 12.2 Областного закона "О социальной поддержке детства в Ростовской области"</t>
  </si>
  <si>
    <t>х</t>
  </si>
  <si>
    <t>МКУ "ДС и ГХ"</t>
  </si>
  <si>
    <t>Разработка проектно-сметной документации на объекты образования (строительство 2-х дошкольных образовательных учреждений)</t>
  </si>
  <si>
    <t>1.15</t>
  </si>
  <si>
    <t>Приобретение мебели для вновь открываемой группы</t>
  </si>
  <si>
    <t>Приобретение спортивного оборудования и инвентаря</t>
  </si>
  <si>
    <t>Приобретение оборудования для школьных столовых</t>
  </si>
  <si>
    <t>1.14.</t>
  </si>
  <si>
    <t>Текущий ремонт зданий в рамках подготовки помещений столовых, пищеблоков и спортивных залов к модернизации региональных систем общего образования</t>
  </si>
  <si>
    <t>Выборочный капитальный ремонт в рамках подготовки помещений столовых, пищеблоков и спортивных залов к модернизации региональных систем общего образования</t>
  </si>
  <si>
    <t>1.16</t>
  </si>
  <si>
    <t>1.17</t>
  </si>
  <si>
    <t>1.18</t>
  </si>
  <si>
    <t>Приобретение наглядных пособий, телеаппаратуры и оргтехники</t>
  </si>
  <si>
    <t>Приобретение светового пано и электронно-вычислительной техники</t>
  </si>
  <si>
    <t>Комитет по физической культуре и спорту города Волгодонска</t>
  </si>
  <si>
    <t>Организация подготовки лиц, желающих принять на воспитание в семью ребенка, оставшегося без попечения родителей</t>
  </si>
  <si>
    <t xml:space="preserve"> Отчет об использовании финансовых средств, выделенных на реализацию программных мероприятий муниципальной долгосрочной целевой программы "Развитие образования в городе Волгодонске на 2013-2017 годы" на 01.07.2013</t>
  </si>
  <si>
    <t xml:space="preserve">Проведение мероприятий по выявлению, поддержке и сопровождению одаренных детей, в том числе по обеспечению их участия  во всероссийских  предметных олимпиадах </t>
  </si>
  <si>
    <t xml:space="preserve">  </t>
  </si>
  <si>
    <t>Расходы запланированы на 3-й квартал 2013 года</t>
  </si>
  <si>
    <t>Неосвоение средств областного бюджета 100%. В связи с непоступлением средств из бюджета области.Расходы запланированы на 3-й - 4 й квартал 2013 года</t>
  </si>
  <si>
    <t xml:space="preserve">Исполнение областного бюджета 27%   в связи тем, что стоимость трафика наземного подключения 2990,00 рублей (утверждено Постановлением Администрации РО от 02.12.2009№640) ,кол-во точек подключения 21 шт. </t>
  </si>
  <si>
    <t xml:space="preserve">Средства на проведение капитальных ремонтов выделены в 1-м квартале 2013 года. Расходы запланированы на 3 -й  квартал 2013года </t>
  </si>
  <si>
    <t xml:space="preserve">Исполнение бюджета 15 % в связи с планируемыми расходами на 3 й квартал 2013 года </t>
  </si>
  <si>
    <t xml:space="preserve">Средства на проведение капитального ремонта СДЮСШОР № 3  выделены в 1-м квартале 2013 года. Расходы запланированы на 3- й и 4-й  квартал 2013г. </t>
  </si>
  <si>
    <t xml:space="preserve"> В связи с проведением мероприятий в  3 м квартале 2013 года</t>
  </si>
  <si>
    <t xml:space="preserve">Расходы запланированына 3- й квартал </t>
  </si>
  <si>
    <t xml:space="preserve">Расходы произведены по факту начисления заработной платы </t>
  </si>
  <si>
    <t xml:space="preserve">Расходы произведены по факту </t>
  </si>
  <si>
    <t>Расходы на обучение  запланированы на 3- й квартал</t>
  </si>
  <si>
    <t>23380,64 тыс. рублей планируется освоить в 3-4 квартале. Планируется освоение  по капитальным ремонтам; приобретению основных средств по программе "Модернизация  общего образования";проведение мероприятий по програме "Доступная среда; оплату набора продуктов питания по летнем оздоровительным лагерям на базе общеобразовательных учреждений,подготовку лиц,желающих принять ребенка на воспитание в семью.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</si>
</sst>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#,##0.0000"/>
  </numFmts>
  <fonts count="2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41">
    <xf numFmtId="0" fontId="0" fillId="0" borderId="0" xfId="0" applyAlignment="1">
      <alignment/>
    </xf>
    <xf numFmtId="4" fontId="5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69" fontId="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textRotation="90" wrapText="1"/>
    </xf>
    <xf numFmtId="0" fontId="4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2" fontId="0" fillId="0" borderId="11" xfId="0" applyNumberFormat="1" applyFont="1" applyFill="1" applyBorder="1" applyAlignment="1">
      <alignment horizontal="left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4" fontId="7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4" fillId="0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4" fontId="7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left" vertical="top" wrapText="1"/>
    </xf>
    <xf numFmtId="4" fontId="0" fillId="0" borderId="11" xfId="0" applyNumberFormat="1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4" fontId="7" fillId="0" borderId="13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left" vertical="top" wrapText="1"/>
    </xf>
    <xf numFmtId="4" fontId="7" fillId="0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vertical="top" wrapText="1"/>
    </xf>
    <xf numFmtId="4" fontId="2" fillId="0" borderId="12" xfId="0" applyNumberFormat="1" applyFont="1" applyFill="1" applyBorder="1" applyAlignment="1">
      <alignment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wrapText="1"/>
    </xf>
    <xf numFmtId="4" fontId="7" fillId="0" borderId="13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7" fillId="0" borderId="13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/>
    </xf>
    <xf numFmtId="49" fontId="2" fillId="0" borderId="13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 wrapText="1"/>
    </xf>
    <xf numFmtId="4" fontId="8" fillId="0" borderId="13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/>
    </xf>
    <xf numFmtId="2" fontId="1" fillId="0" borderId="11" xfId="0" applyNumberFormat="1" applyFont="1" applyFill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textRotation="90"/>
    </xf>
    <xf numFmtId="0" fontId="2" fillId="0" borderId="13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4" fontId="8" fillId="0" borderId="17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left" vertical="center" wrapText="1"/>
    </xf>
    <xf numFmtId="2" fontId="0" fillId="0" borderId="13" xfId="0" applyNumberFormat="1" applyFont="1" applyFill="1" applyBorder="1" applyAlignment="1">
      <alignment horizontal="left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" fontId="8" fillId="0" borderId="2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 wrapText="1"/>
    </xf>
    <xf numFmtId="4" fontId="7" fillId="0" borderId="13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right" vertical="center"/>
    </xf>
    <xf numFmtId="2" fontId="0" fillId="0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right" vertical="center" wrapText="1"/>
    </xf>
    <xf numFmtId="4" fontId="7" fillId="0" borderId="22" xfId="0" applyNumberFormat="1" applyFont="1" applyFill="1" applyBorder="1" applyAlignment="1">
      <alignment horizontal="right" vertical="center" wrapText="1"/>
    </xf>
    <xf numFmtId="4" fontId="7" fillId="0" borderId="23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7"/>
  <sheetViews>
    <sheetView tabSelected="1" view="pageBreakPreview" zoomScale="50" zoomScaleSheetLayoutView="50" zoomScalePageLayoutView="0" workbookViewId="0" topLeftCell="A1">
      <pane xSplit="2" ySplit="8" topLeftCell="C7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8" sqref="H8"/>
    </sheetView>
  </sheetViews>
  <sheetFormatPr defaultColWidth="9.00390625" defaultRowHeight="12.75"/>
  <cols>
    <col min="1" max="1" width="7.375" style="32" customWidth="1"/>
    <col min="2" max="2" width="34.00390625" style="0" customWidth="1"/>
    <col min="3" max="3" width="14.375" style="0" customWidth="1"/>
    <col min="4" max="4" width="12.875" style="0" customWidth="1"/>
    <col min="5" max="5" width="14.75390625" style="0" customWidth="1"/>
    <col min="6" max="6" width="15.125" style="0" customWidth="1"/>
    <col min="7" max="7" width="13.25390625" style="0" customWidth="1"/>
    <col min="8" max="8" width="15.00390625" style="0" customWidth="1"/>
    <col min="9" max="9" width="11.75390625" style="0" customWidth="1"/>
    <col min="10" max="10" width="14.00390625" style="0" customWidth="1"/>
    <col min="11" max="11" width="14.625" style="0" customWidth="1"/>
    <col min="12" max="12" width="12.125" style="0" customWidth="1"/>
    <col min="13" max="13" width="13.00390625" style="0" customWidth="1"/>
    <col min="14" max="14" width="12.00390625" style="0" bestFit="1" customWidth="1"/>
    <col min="15" max="15" width="12.75390625" style="0" customWidth="1"/>
    <col min="16" max="16" width="13.00390625" style="0" customWidth="1"/>
    <col min="17" max="17" width="12.375" style="0" customWidth="1"/>
    <col min="18" max="18" width="19.375" style="14" customWidth="1"/>
    <col min="19" max="19" width="15.75390625" style="21" hidden="1" customWidth="1"/>
  </cols>
  <sheetData>
    <row r="1" spans="1:19" s="9" customFormat="1" ht="12.75">
      <c r="A1" s="27"/>
      <c r="P1" s="96" t="s">
        <v>12</v>
      </c>
      <c r="Q1" s="96"/>
      <c r="R1" s="96"/>
      <c r="S1" s="19"/>
    </row>
    <row r="2" spans="1:19" s="10" customFormat="1" ht="12.75" customHeight="1">
      <c r="A2" s="97" t="s">
        <v>89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20"/>
    </row>
    <row r="3" spans="1:19" s="10" customFormat="1" ht="25.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20"/>
    </row>
    <row r="4" spans="1:19" s="10" customFormat="1" ht="15.7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20"/>
    </row>
    <row r="5" spans="1:19" s="10" customFormat="1" ht="49.5" customHeight="1">
      <c r="A5" s="110" t="s">
        <v>0</v>
      </c>
      <c r="B5" s="98" t="s">
        <v>7</v>
      </c>
      <c r="C5" s="101" t="s">
        <v>52</v>
      </c>
      <c r="D5" s="101"/>
      <c r="E5" s="101"/>
      <c r="F5" s="101"/>
      <c r="G5" s="101"/>
      <c r="H5" s="101" t="s">
        <v>53</v>
      </c>
      <c r="I5" s="101"/>
      <c r="J5" s="101"/>
      <c r="K5" s="101"/>
      <c r="L5" s="101"/>
      <c r="M5" s="101" t="s">
        <v>40</v>
      </c>
      <c r="N5" s="101"/>
      <c r="O5" s="101"/>
      <c r="P5" s="101"/>
      <c r="Q5" s="101"/>
      <c r="R5" s="98" t="s">
        <v>41</v>
      </c>
      <c r="S5" s="20"/>
    </row>
    <row r="6" spans="1:19" s="10" customFormat="1" ht="22.5" customHeight="1">
      <c r="A6" s="110"/>
      <c r="B6" s="111"/>
      <c r="C6" s="102" t="s">
        <v>1</v>
      </c>
      <c r="D6" s="104" t="s">
        <v>2</v>
      </c>
      <c r="E6" s="104"/>
      <c r="F6" s="104"/>
      <c r="G6" s="104"/>
      <c r="H6" s="102" t="s">
        <v>1</v>
      </c>
      <c r="I6" s="104" t="s">
        <v>2</v>
      </c>
      <c r="J6" s="104"/>
      <c r="K6" s="104"/>
      <c r="L6" s="104"/>
      <c r="M6" s="102" t="s">
        <v>1</v>
      </c>
      <c r="N6" s="104" t="s">
        <v>2</v>
      </c>
      <c r="O6" s="104"/>
      <c r="P6" s="104"/>
      <c r="Q6" s="104"/>
      <c r="R6" s="99"/>
      <c r="S6" s="20"/>
    </row>
    <row r="7" spans="1:19" s="10" customFormat="1" ht="69" customHeight="1">
      <c r="A7" s="110"/>
      <c r="B7" s="112"/>
      <c r="C7" s="103"/>
      <c r="D7" s="7" t="s">
        <v>3</v>
      </c>
      <c r="E7" s="7" t="s">
        <v>4</v>
      </c>
      <c r="F7" s="7" t="s">
        <v>5</v>
      </c>
      <c r="G7" s="7" t="s">
        <v>6</v>
      </c>
      <c r="H7" s="103"/>
      <c r="I7" s="7" t="s">
        <v>3</v>
      </c>
      <c r="J7" s="7" t="s">
        <v>4</v>
      </c>
      <c r="K7" s="7" t="s">
        <v>5</v>
      </c>
      <c r="L7" s="7" t="s">
        <v>6</v>
      </c>
      <c r="M7" s="103"/>
      <c r="N7" s="7" t="s">
        <v>3</v>
      </c>
      <c r="O7" s="7" t="s">
        <v>4</v>
      </c>
      <c r="P7" s="7" t="s">
        <v>5</v>
      </c>
      <c r="Q7" s="7" t="s">
        <v>6</v>
      </c>
      <c r="R7" s="100"/>
      <c r="S7" s="20"/>
    </row>
    <row r="8" spans="1:19" s="10" customFormat="1" ht="12.75">
      <c r="A8" s="29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11">
        <v>18</v>
      </c>
      <c r="S8" s="20"/>
    </row>
    <row r="9" spans="1:19" s="10" customFormat="1" ht="18.75">
      <c r="A9" s="113" t="s">
        <v>22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5"/>
      <c r="R9" s="11"/>
      <c r="S9" s="20"/>
    </row>
    <row r="10" spans="1:19" s="10" customFormat="1" ht="98.25" customHeight="1">
      <c r="A10" s="43" t="s">
        <v>24</v>
      </c>
      <c r="B10" s="44" t="s">
        <v>23</v>
      </c>
      <c r="C10" s="45" t="s">
        <v>72</v>
      </c>
      <c r="D10" s="46" t="s">
        <v>72</v>
      </c>
      <c r="E10" s="46" t="s">
        <v>72</v>
      </c>
      <c r="F10" s="46" t="s">
        <v>72</v>
      </c>
      <c r="G10" s="46" t="s">
        <v>72</v>
      </c>
      <c r="H10" s="45">
        <f aca="true" t="shared" si="0" ref="H10:H15">I10+J10+K10+L10</f>
        <v>565105.48</v>
      </c>
      <c r="I10" s="46">
        <v>0</v>
      </c>
      <c r="J10" s="46">
        <v>0</v>
      </c>
      <c r="K10" s="46">
        <v>513871.64</v>
      </c>
      <c r="L10" s="46">
        <v>51233.84</v>
      </c>
      <c r="M10" s="22">
        <f>SUM(N10:Q10)</f>
        <v>280700.3</v>
      </c>
      <c r="N10" s="23">
        <v>0</v>
      </c>
      <c r="O10" s="23"/>
      <c r="P10" s="23">
        <f>258095.5-P14</f>
        <v>257522.1</v>
      </c>
      <c r="Q10" s="23">
        <v>23178.2</v>
      </c>
      <c r="R10" s="34" t="s">
        <v>91</v>
      </c>
      <c r="S10" s="20">
        <f>M10*100/H10</f>
        <v>49.67219571114405</v>
      </c>
    </row>
    <row r="11" spans="1:19" s="10" customFormat="1" ht="114.75" customHeight="1">
      <c r="A11" s="43" t="s">
        <v>25</v>
      </c>
      <c r="B11" s="44" t="s">
        <v>8</v>
      </c>
      <c r="C11" s="45" t="s">
        <v>72</v>
      </c>
      <c r="D11" s="46" t="s">
        <v>72</v>
      </c>
      <c r="E11" s="46" t="s">
        <v>72</v>
      </c>
      <c r="F11" s="46" t="s">
        <v>72</v>
      </c>
      <c r="G11" s="46" t="s">
        <v>72</v>
      </c>
      <c r="H11" s="45">
        <f t="shared" si="0"/>
        <v>10295.9</v>
      </c>
      <c r="I11" s="46">
        <v>0</v>
      </c>
      <c r="J11" s="46">
        <v>10293.8</v>
      </c>
      <c r="K11" s="46">
        <v>2.1</v>
      </c>
      <c r="L11" s="46">
        <v>0</v>
      </c>
      <c r="M11" s="22">
        <f>SUM(N11:Q11)</f>
        <v>5846.5</v>
      </c>
      <c r="N11" s="23">
        <v>0</v>
      </c>
      <c r="O11" s="23">
        <v>5846.5</v>
      </c>
      <c r="P11" s="23"/>
      <c r="Q11" s="23"/>
      <c r="R11" s="35"/>
      <c r="S11" s="20">
        <f aca="true" t="shared" si="1" ref="S11:S72">M11*100/H11</f>
        <v>56.7847395565225</v>
      </c>
    </row>
    <row r="12" spans="1:19" s="10" customFormat="1" ht="99.75" customHeight="1">
      <c r="A12" s="43" t="s">
        <v>28</v>
      </c>
      <c r="B12" s="44" t="s">
        <v>67</v>
      </c>
      <c r="C12" s="45" t="s">
        <v>72</v>
      </c>
      <c r="D12" s="46" t="s">
        <v>72</v>
      </c>
      <c r="E12" s="46" t="s">
        <v>72</v>
      </c>
      <c r="F12" s="46" t="s">
        <v>72</v>
      </c>
      <c r="G12" s="46" t="s">
        <v>72</v>
      </c>
      <c r="H12" s="45">
        <f t="shared" si="0"/>
        <v>39.1</v>
      </c>
      <c r="I12" s="46">
        <v>0</v>
      </c>
      <c r="J12" s="46">
        <v>0</v>
      </c>
      <c r="K12" s="46">
        <v>39.1</v>
      </c>
      <c r="L12" s="46">
        <v>0</v>
      </c>
      <c r="M12" s="22">
        <f>SUM(N12:Q12)</f>
        <v>0</v>
      </c>
      <c r="N12" s="23"/>
      <c r="O12" s="23"/>
      <c r="P12" s="23"/>
      <c r="Q12" s="23"/>
      <c r="R12" s="35" t="s">
        <v>92</v>
      </c>
      <c r="S12" s="20">
        <f t="shared" si="1"/>
        <v>0</v>
      </c>
    </row>
    <row r="13" spans="1:19" s="10" customFormat="1" ht="110.25" customHeight="1">
      <c r="A13" s="47" t="s">
        <v>29</v>
      </c>
      <c r="B13" s="48" t="s">
        <v>34</v>
      </c>
      <c r="C13" s="45" t="s">
        <v>72</v>
      </c>
      <c r="D13" s="46" t="s">
        <v>72</v>
      </c>
      <c r="E13" s="46" t="s">
        <v>72</v>
      </c>
      <c r="F13" s="46" t="s">
        <v>72</v>
      </c>
      <c r="G13" s="46" t="s">
        <v>72</v>
      </c>
      <c r="H13" s="49">
        <f t="shared" si="0"/>
        <v>11.96</v>
      </c>
      <c r="I13" s="50">
        <v>0</v>
      </c>
      <c r="J13" s="50">
        <v>0</v>
      </c>
      <c r="K13" s="50">
        <v>11.96</v>
      </c>
      <c r="L13" s="50">
        <v>0</v>
      </c>
      <c r="M13" s="22">
        <f>SUM(N13:Q13)</f>
        <v>0</v>
      </c>
      <c r="N13" s="25">
        <v>0</v>
      </c>
      <c r="O13" s="25">
        <v>0</v>
      </c>
      <c r="P13" s="25">
        <v>0</v>
      </c>
      <c r="Q13" s="25">
        <v>0</v>
      </c>
      <c r="R13" s="35"/>
      <c r="S13" s="20">
        <f t="shared" si="1"/>
        <v>0</v>
      </c>
    </row>
    <row r="14" spans="1:19" s="10" customFormat="1" ht="76.5" customHeight="1">
      <c r="A14" s="47" t="s">
        <v>30</v>
      </c>
      <c r="B14" s="51" t="s">
        <v>21</v>
      </c>
      <c r="C14" s="45" t="s">
        <v>72</v>
      </c>
      <c r="D14" s="46" t="s">
        <v>72</v>
      </c>
      <c r="E14" s="46" t="s">
        <v>72</v>
      </c>
      <c r="F14" s="46" t="s">
        <v>72</v>
      </c>
      <c r="G14" s="46" t="s">
        <v>72</v>
      </c>
      <c r="H14" s="49">
        <f t="shared" si="0"/>
        <v>1405.3</v>
      </c>
      <c r="I14" s="50">
        <v>0</v>
      </c>
      <c r="J14" s="50">
        <v>0</v>
      </c>
      <c r="K14" s="50">
        <v>1405.3</v>
      </c>
      <c r="L14" s="50">
        <v>0</v>
      </c>
      <c r="M14" s="22">
        <f>SUM(N14:Q14)</f>
        <v>573.4</v>
      </c>
      <c r="N14" s="25"/>
      <c r="O14" s="25"/>
      <c r="P14" s="25">
        <v>573.4</v>
      </c>
      <c r="Q14" s="25"/>
      <c r="R14" s="35" t="s">
        <v>63</v>
      </c>
      <c r="S14" s="20">
        <f t="shared" si="1"/>
        <v>40.802675585284284</v>
      </c>
    </row>
    <row r="15" spans="1:19" s="10" customFormat="1" ht="88.5" customHeight="1">
      <c r="A15" s="134" t="s">
        <v>31</v>
      </c>
      <c r="B15" s="52" t="s">
        <v>74</v>
      </c>
      <c r="C15" s="125" t="s">
        <v>72</v>
      </c>
      <c r="D15" s="127" t="s">
        <v>72</v>
      </c>
      <c r="E15" s="127" t="s">
        <v>72</v>
      </c>
      <c r="F15" s="127" t="s">
        <v>72</v>
      </c>
      <c r="G15" s="127" t="s">
        <v>72</v>
      </c>
      <c r="H15" s="89">
        <f t="shared" si="0"/>
        <v>16269</v>
      </c>
      <c r="I15" s="91">
        <v>0</v>
      </c>
      <c r="J15" s="91">
        <v>10852.8</v>
      </c>
      <c r="K15" s="91">
        <v>5416.2</v>
      </c>
      <c r="L15" s="91">
        <v>0</v>
      </c>
      <c r="M15" s="87">
        <f>N15+O15+P15+Q15</f>
        <v>0</v>
      </c>
      <c r="N15" s="93"/>
      <c r="O15" s="93"/>
      <c r="P15" s="93"/>
      <c r="Q15" s="93"/>
      <c r="R15" s="118"/>
      <c r="S15" s="20"/>
    </row>
    <row r="16" spans="1:19" s="10" customFormat="1" ht="21.75" customHeight="1">
      <c r="A16" s="134"/>
      <c r="B16" s="57" t="s">
        <v>73</v>
      </c>
      <c r="C16" s="126"/>
      <c r="D16" s="128"/>
      <c r="E16" s="128"/>
      <c r="F16" s="128"/>
      <c r="G16" s="128"/>
      <c r="H16" s="90"/>
      <c r="I16" s="92"/>
      <c r="J16" s="92"/>
      <c r="K16" s="92"/>
      <c r="L16" s="92"/>
      <c r="M16" s="88"/>
      <c r="N16" s="94"/>
      <c r="O16" s="94"/>
      <c r="P16" s="94"/>
      <c r="Q16" s="94"/>
      <c r="R16" s="119"/>
      <c r="S16" s="20"/>
    </row>
    <row r="17" spans="1:19" s="10" customFormat="1" ht="72.75" customHeight="1">
      <c r="A17" s="62" t="s">
        <v>42</v>
      </c>
      <c r="B17" s="57" t="s">
        <v>76</v>
      </c>
      <c r="C17" s="58" t="s">
        <v>72</v>
      </c>
      <c r="D17" s="59" t="s">
        <v>72</v>
      </c>
      <c r="E17" s="59" t="s">
        <v>72</v>
      </c>
      <c r="F17" s="59" t="s">
        <v>72</v>
      </c>
      <c r="G17" s="59" t="s">
        <v>72</v>
      </c>
      <c r="H17" s="60">
        <f>I17+J17+K17+L17</f>
        <v>50</v>
      </c>
      <c r="I17" s="61">
        <v>0</v>
      </c>
      <c r="J17" s="61">
        <v>50</v>
      </c>
      <c r="K17" s="61">
        <v>0</v>
      </c>
      <c r="L17" s="61">
        <v>0</v>
      </c>
      <c r="M17" s="41">
        <f>N17+O17+P17+Q17</f>
        <v>0</v>
      </c>
      <c r="N17" s="42"/>
      <c r="O17" s="42"/>
      <c r="P17" s="42"/>
      <c r="Q17" s="42"/>
      <c r="R17" s="35" t="s">
        <v>92</v>
      </c>
      <c r="S17" s="20">
        <f t="shared" si="1"/>
        <v>0</v>
      </c>
    </row>
    <row r="18" spans="1:19" s="10" customFormat="1" ht="18.75" customHeight="1">
      <c r="A18" s="63"/>
      <c r="B18" s="64" t="s">
        <v>26</v>
      </c>
      <c r="C18" s="65">
        <f>C19+C20</f>
        <v>2693235.3000000003</v>
      </c>
      <c r="D18" s="65">
        <f>SUM(D19:D20)</f>
        <v>0</v>
      </c>
      <c r="E18" s="65">
        <f>SUM(E19:E20)</f>
        <v>32448.2</v>
      </c>
      <c r="F18" s="65">
        <f>SUM(F19:F20)</f>
        <v>2404824.1</v>
      </c>
      <c r="G18" s="65">
        <f>SUM(G19:G20)</f>
        <v>255963</v>
      </c>
      <c r="H18" s="65">
        <f>SUM(I18:L18)</f>
        <v>593176.74</v>
      </c>
      <c r="I18" s="65">
        <f>SUM(I19:I20)</f>
        <v>0</v>
      </c>
      <c r="J18" s="65">
        <f>SUM(J19:J20)</f>
        <v>21196.6</v>
      </c>
      <c r="K18" s="65">
        <f>SUM(K19:K20)</f>
        <v>520746.3</v>
      </c>
      <c r="L18" s="65">
        <f>SUM(L19:L20)</f>
        <v>51233.84</v>
      </c>
      <c r="M18" s="37">
        <f>SUM(M10:M17)</f>
        <v>287120.2</v>
      </c>
      <c r="N18" s="37">
        <f>SUM(N10:N17)</f>
        <v>0</v>
      </c>
      <c r="O18" s="37">
        <f>SUM(O10:O17)</f>
        <v>5846.5</v>
      </c>
      <c r="P18" s="37">
        <f>SUM(P10:P17)</f>
        <v>258095.5</v>
      </c>
      <c r="Q18" s="37">
        <f>SUM(Q10:Q17)</f>
        <v>23178.2</v>
      </c>
      <c r="R18" s="36"/>
      <c r="S18" s="20">
        <f t="shared" si="1"/>
        <v>48.40381974519095</v>
      </c>
    </row>
    <row r="19" spans="1:19" s="10" customFormat="1" ht="72" customHeight="1">
      <c r="A19" s="63"/>
      <c r="B19" s="66" t="s">
        <v>59</v>
      </c>
      <c r="C19" s="65">
        <f>SUM(D19:G19)</f>
        <v>2687288.1</v>
      </c>
      <c r="D19" s="65">
        <v>0</v>
      </c>
      <c r="E19" s="65">
        <v>32448.2</v>
      </c>
      <c r="F19" s="65">
        <v>2398876.9</v>
      </c>
      <c r="G19" s="65">
        <v>255963</v>
      </c>
      <c r="H19" s="65">
        <f>SUM(I19:L19)</f>
        <v>576907.74</v>
      </c>
      <c r="I19" s="65">
        <f>I10+I11+I12+I13+I14+I17</f>
        <v>0</v>
      </c>
      <c r="J19" s="65">
        <f>J10+J11+J12+J13+J14+J17</f>
        <v>10343.8</v>
      </c>
      <c r="K19" s="65">
        <f>K10+K11+K12+K13+K14+K17</f>
        <v>515330.1</v>
      </c>
      <c r="L19" s="65">
        <f>L10+L11+L12+L13+L14+L17</f>
        <v>51233.84</v>
      </c>
      <c r="M19" s="26"/>
      <c r="N19" s="26"/>
      <c r="O19" s="26"/>
      <c r="P19" s="26"/>
      <c r="Q19" s="26"/>
      <c r="R19" s="36"/>
      <c r="S19" s="20"/>
    </row>
    <row r="20" spans="1:19" s="10" customFormat="1" ht="21" customHeight="1">
      <c r="A20" s="63"/>
      <c r="B20" s="66" t="s">
        <v>73</v>
      </c>
      <c r="C20" s="65">
        <f>SUM(D20:G20)</f>
        <v>5947.2</v>
      </c>
      <c r="D20" s="65">
        <v>0</v>
      </c>
      <c r="E20" s="65">
        <v>0</v>
      </c>
      <c r="F20" s="65">
        <v>5947.2</v>
      </c>
      <c r="G20" s="65">
        <v>0</v>
      </c>
      <c r="H20" s="65">
        <f>SUM(I20:L20)</f>
        <v>16269</v>
      </c>
      <c r="I20" s="65">
        <f>I15</f>
        <v>0</v>
      </c>
      <c r="J20" s="65">
        <f>J15</f>
        <v>10852.8</v>
      </c>
      <c r="K20" s="65">
        <f>K15</f>
        <v>5416.2</v>
      </c>
      <c r="L20" s="65">
        <f>L15</f>
        <v>0</v>
      </c>
      <c r="M20" s="26"/>
      <c r="N20" s="26"/>
      <c r="O20" s="26"/>
      <c r="P20" s="26"/>
      <c r="Q20" s="26"/>
      <c r="R20" s="36"/>
      <c r="S20" s="20"/>
    </row>
    <row r="21" spans="1:19" s="10" customFormat="1" ht="18.75">
      <c r="A21" s="107" t="s">
        <v>27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9"/>
      <c r="R21" s="18"/>
      <c r="S21" s="20" t="e">
        <f t="shared" si="1"/>
        <v>#DIV/0!</v>
      </c>
    </row>
    <row r="22" spans="1:19" s="10" customFormat="1" ht="117" customHeight="1">
      <c r="A22" s="67" t="s">
        <v>24</v>
      </c>
      <c r="B22" s="68" t="s">
        <v>68</v>
      </c>
      <c r="C22" s="45" t="s">
        <v>72</v>
      </c>
      <c r="D22" s="46" t="s">
        <v>72</v>
      </c>
      <c r="E22" s="46" t="s">
        <v>72</v>
      </c>
      <c r="F22" s="46" t="s">
        <v>72</v>
      </c>
      <c r="G22" s="46" t="s">
        <v>72</v>
      </c>
      <c r="H22" s="49">
        <f aca="true" t="shared" si="2" ref="H22:H28">I22+J22+K22+L22</f>
        <v>558213.1</v>
      </c>
      <c r="I22" s="50">
        <v>0</v>
      </c>
      <c r="J22" s="50">
        <v>378193.7</v>
      </c>
      <c r="K22" s="50">
        <v>154365.77</v>
      </c>
      <c r="L22" s="50">
        <v>25653.63</v>
      </c>
      <c r="M22" s="24">
        <f>SUM(N22:Q22)</f>
        <v>317835.6</v>
      </c>
      <c r="N22" s="25"/>
      <c r="O22" s="25">
        <v>229764.6</v>
      </c>
      <c r="P22" s="25">
        <f>94709.1+-P23-P24-P25-P26-P27-P28-P29-P30-P31-P32-P37-P38</f>
        <v>76150.99999999999</v>
      </c>
      <c r="Q22" s="25">
        <v>11920</v>
      </c>
      <c r="R22" s="34"/>
      <c r="S22" s="20">
        <f>O22*100/J22</f>
        <v>60.753153741059144</v>
      </c>
    </row>
    <row r="23" spans="1:19" s="10" customFormat="1" ht="164.25" customHeight="1">
      <c r="A23" s="67" t="s">
        <v>25</v>
      </c>
      <c r="B23" s="68" t="s">
        <v>90</v>
      </c>
      <c r="C23" s="45" t="s">
        <v>72</v>
      </c>
      <c r="D23" s="46" t="s">
        <v>72</v>
      </c>
      <c r="E23" s="46" t="s">
        <v>72</v>
      </c>
      <c r="F23" s="46" t="s">
        <v>72</v>
      </c>
      <c r="G23" s="46" t="s">
        <v>72</v>
      </c>
      <c r="H23" s="49">
        <f t="shared" si="2"/>
        <v>267.6</v>
      </c>
      <c r="I23" s="50">
        <v>0</v>
      </c>
      <c r="J23" s="50">
        <v>0</v>
      </c>
      <c r="K23" s="50">
        <v>267.6</v>
      </c>
      <c r="L23" s="50">
        <v>0</v>
      </c>
      <c r="M23" s="24">
        <f aca="true" t="shared" si="3" ref="M23:M28">N23+O23+P23+Q23</f>
        <v>188.60000000000002</v>
      </c>
      <c r="N23" s="25"/>
      <c r="O23" s="25"/>
      <c r="P23" s="25">
        <f>80.8+26.6+81.2</f>
        <v>188.60000000000002</v>
      </c>
      <c r="Q23" s="25"/>
      <c r="R23" s="17"/>
      <c r="S23" s="20"/>
    </row>
    <row r="24" spans="1:19" s="10" customFormat="1" ht="107.25" customHeight="1">
      <c r="A24" s="67" t="s">
        <v>28</v>
      </c>
      <c r="B24" s="68" t="s">
        <v>43</v>
      </c>
      <c r="C24" s="45" t="s">
        <v>72</v>
      </c>
      <c r="D24" s="46" t="s">
        <v>72</v>
      </c>
      <c r="E24" s="46" t="s">
        <v>72</v>
      </c>
      <c r="F24" s="46" t="s">
        <v>72</v>
      </c>
      <c r="G24" s="46" t="s">
        <v>72</v>
      </c>
      <c r="H24" s="49">
        <f t="shared" si="2"/>
        <v>23185.9</v>
      </c>
      <c r="I24" s="50">
        <v>0</v>
      </c>
      <c r="J24" s="50">
        <v>0</v>
      </c>
      <c r="K24" s="50">
        <v>23185.9</v>
      </c>
      <c r="L24" s="50">
        <v>0</v>
      </c>
      <c r="M24" s="24">
        <f t="shared" si="3"/>
        <v>10675.1</v>
      </c>
      <c r="N24" s="25"/>
      <c r="O24" s="25"/>
      <c r="P24" s="25">
        <v>10675.1</v>
      </c>
      <c r="Q24" s="25"/>
      <c r="R24" s="17"/>
      <c r="S24" s="20">
        <f t="shared" si="1"/>
        <v>46.04134409274602</v>
      </c>
    </row>
    <row r="25" spans="1:19" s="10" customFormat="1" ht="74.25" customHeight="1">
      <c r="A25" s="67" t="s">
        <v>29</v>
      </c>
      <c r="B25" s="68" t="s">
        <v>9</v>
      </c>
      <c r="C25" s="45" t="s">
        <v>72</v>
      </c>
      <c r="D25" s="46" t="s">
        <v>72</v>
      </c>
      <c r="E25" s="46" t="s">
        <v>72</v>
      </c>
      <c r="F25" s="46" t="s">
        <v>72</v>
      </c>
      <c r="G25" s="46" t="s">
        <v>72</v>
      </c>
      <c r="H25" s="49">
        <f t="shared" si="2"/>
        <v>6099.8</v>
      </c>
      <c r="I25" s="50">
        <v>0</v>
      </c>
      <c r="J25" s="50">
        <v>0</v>
      </c>
      <c r="K25" s="50">
        <v>6099.8</v>
      </c>
      <c r="L25" s="50"/>
      <c r="M25" s="24">
        <f>N25+O25+P25+Q25</f>
        <v>2961.9</v>
      </c>
      <c r="N25" s="25"/>
      <c r="O25" s="25"/>
      <c r="P25" s="25">
        <v>2961.9</v>
      </c>
      <c r="Q25" s="25"/>
      <c r="R25" s="17"/>
      <c r="S25" s="20">
        <f t="shared" si="1"/>
        <v>48.557329748516345</v>
      </c>
    </row>
    <row r="26" spans="1:19" s="10" customFormat="1" ht="200.25" customHeight="1">
      <c r="A26" s="67" t="s">
        <v>30</v>
      </c>
      <c r="B26" s="68" t="s">
        <v>14</v>
      </c>
      <c r="C26" s="45" t="s">
        <v>72</v>
      </c>
      <c r="D26" s="46" t="s">
        <v>72</v>
      </c>
      <c r="E26" s="46" t="s">
        <v>72</v>
      </c>
      <c r="F26" s="46" t="s">
        <v>72</v>
      </c>
      <c r="G26" s="46" t="s">
        <v>72</v>
      </c>
      <c r="H26" s="49">
        <f t="shared" si="2"/>
        <v>8483.900000000001</v>
      </c>
      <c r="I26" s="50">
        <v>0</v>
      </c>
      <c r="J26" s="50">
        <v>5480.6</v>
      </c>
      <c r="K26" s="50">
        <v>3003.3</v>
      </c>
      <c r="L26" s="50">
        <v>0</v>
      </c>
      <c r="M26" s="24">
        <f t="shared" si="3"/>
        <v>2852.3</v>
      </c>
      <c r="N26" s="25"/>
      <c r="O26" s="25"/>
      <c r="P26" s="25">
        <v>2852.3</v>
      </c>
      <c r="Q26" s="25"/>
      <c r="R26" s="17" t="s">
        <v>93</v>
      </c>
      <c r="S26" s="20">
        <f t="shared" si="1"/>
        <v>33.620151109749045</v>
      </c>
    </row>
    <row r="27" spans="1:19" s="10" customFormat="1" ht="85.5" customHeight="1">
      <c r="A27" s="67" t="s">
        <v>31</v>
      </c>
      <c r="B27" s="68" t="s">
        <v>10</v>
      </c>
      <c r="C27" s="45" t="s">
        <v>72</v>
      </c>
      <c r="D27" s="46" t="s">
        <v>72</v>
      </c>
      <c r="E27" s="46" t="s">
        <v>72</v>
      </c>
      <c r="F27" s="46" t="s">
        <v>72</v>
      </c>
      <c r="G27" s="46" t="s">
        <v>72</v>
      </c>
      <c r="H27" s="49">
        <f t="shared" si="2"/>
        <v>125.1</v>
      </c>
      <c r="I27" s="50">
        <v>0</v>
      </c>
      <c r="J27" s="50">
        <v>0</v>
      </c>
      <c r="K27" s="50">
        <v>125.1</v>
      </c>
      <c r="L27" s="50">
        <v>0</v>
      </c>
      <c r="M27" s="24">
        <f t="shared" si="3"/>
        <v>128.1</v>
      </c>
      <c r="N27" s="25"/>
      <c r="O27" s="25"/>
      <c r="P27" s="25">
        <f>98.4+29.7</f>
        <v>128.1</v>
      </c>
      <c r="Q27" s="25"/>
      <c r="R27" s="17"/>
      <c r="S27" s="20">
        <f t="shared" si="1"/>
        <v>102.39808153477219</v>
      </c>
    </row>
    <row r="28" spans="1:19" s="10" customFormat="1" ht="87.75" customHeight="1">
      <c r="A28" s="67" t="s">
        <v>42</v>
      </c>
      <c r="B28" s="68" t="s">
        <v>15</v>
      </c>
      <c r="C28" s="45" t="s">
        <v>72</v>
      </c>
      <c r="D28" s="46" t="s">
        <v>72</v>
      </c>
      <c r="E28" s="46" t="s">
        <v>72</v>
      </c>
      <c r="F28" s="46" t="s">
        <v>72</v>
      </c>
      <c r="G28" s="46" t="s">
        <v>72</v>
      </c>
      <c r="H28" s="49">
        <f t="shared" si="2"/>
        <v>25</v>
      </c>
      <c r="I28" s="50">
        <v>0</v>
      </c>
      <c r="J28" s="50">
        <v>0</v>
      </c>
      <c r="K28" s="50">
        <v>25</v>
      </c>
      <c r="L28" s="50">
        <v>0</v>
      </c>
      <c r="M28" s="24">
        <f t="shared" si="3"/>
        <v>20</v>
      </c>
      <c r="N28" s="25"/>
      <c r="O28" s="25"/>
      <c r="P28" s="25">
        <v>20</v>
      </c>
      <c r="Q28" s="25"/>
      <c r="R28" s="17"/>
      <c r="S28" s="20">
        <f t="shared" si="1"/>
        <v>80</v>
      </c>
    </row>
    <row r="29" spans="1:19" s="10" customFormat="1" ht="116.25" customHeight="1">
      <c r="A29" s="67" t="s">
        <v>46</v>
      </c>
      <c r="B29" s="68" t="s">
        <v>13</v>
      </c>
      <c r="C29" s="45" t="s">
        <v>72</v>
      </c>
      <c r="D29" s="46" t="s">
        <v>72</v>
      </c>
      <c r="E29" s="46" t="s">
        <v>72</v>
      </c>
      <c r="F29" s="46" t="s">
        <v>72</v>
      </c>
      <c r="G29" s="46" t="s">
        <v>72</v>
      </c>
      <c r="H29" s="49">
        <f aca="true" t="shared" si="4" ref="H29:H39">I29+J29+K29+L29</f>
        <v>7766</v>
      </c>
      <c r="I29" s="50">
        <v>7766</v>
      </c>
      <c r="J29" s="50">
        <v>0</v>
      </c>
      <c r="K29" s="50">
        <v>0</v>
      </c>
      <c r="L29" s="50">
        <v>0</v>
      </c>
      <c r="M29" s="24">
        <f aca="true" t="shared" si="5" ref="M29:M38">N29+O29+P29+Q29</f>
        <v>5073.7</v>
      </c>
      <c r="N29" s="25">
        <v>5073.7</v>
      </c>
      <c r="O29" s="25"/>
      <c r="P29" s="25"/>
      <c r="Q29" s="25"/>
      <c r="R29" s="17"/>
      <c r="S29" s="20">
        <f t="shared" si="1"/>
        <v>65.3322173577131</v>
      </c>
    </row>
    <row r="30" spans="1:19" s="10" customFormat="1" ht="102.75" customHeight="1">
      <c r="A30" s="67" t="s">
        <v>47</v>
      </c>
      <c r="B30" s="68" t="s">
        <v>69</v>
      </c>
      <c r="C30" s="45" t="s">
        <v>72</v>
      </c>
      <c r="D30" s="46" t="s">
        <v>72</v>
      </c>
      <c r="E30" s="46" t="s">
        <v>72</v>
      </c>
      <c r="F30" s="46" t="s">
        <v>72</v>
      </c>
      <c r="G30" s="46" t="s">
        <v>72</v>
      </c>
      <c r="H30" s="49">
        <f t="shared" si="4"/>
        <v>527.3</v>
      </c>
      <c r="I30" s="50">
        <v>0</v>
      </c>
      <c r="J30" s="50">
        <v>0</v>
      </c>
      <c r="K30" s="50">
        <v>527.3</v>
      </c>
      <c r="L30" s="50">
        <v>0</v>
      </c>
      <c r="M30" s="24">
        <f t="shared" si="5"/>
        <v>0</v>
      </c>
      <c r="N30" s="25"/>
      <c r="O30" s="25"/>
      <c r="P30" s="25"/>
      <c r="Q30" s="25"/>
      <c r="R30" s="17" t="s">
        <v>62</v>
      </c>
      <c r="S30" s="20">
        <f t="shared" si="1"/>
        <v>0</v>
      </c>
    </row>
    <row r="31" spans="1:19" s="10" customFormat="1" ht="218.25" customHeight="1">
      <c r="A31" s="67" t="s">
        <v>48</v>
      </c>
      <c r="B31" s="69" t="s">
        <v>44</v>
      </c>
      <c r="C31" s="45" t="s">
        <v>72</v>
      </c>
      <c r="D31" s="46" t="s">
        <v>72</v>
      </c>
      <c r="E31" s="46" t="s">
        <v>72</v>
      </c>
      <c r="F31" s="46" t="s">
        <v>72</v>
      </c>
      <c r="G31" s="46" t="s">
        <v>72</v>
      </c>
      <c r="H31" s="49">
        <f t="shared" si="4"/>
        <v>930.8</v>
      </c>
      <c r="I31" s="50">
        <v>0</v>
      </c>
      <c r="J31" s="50">
        <v>601.3</v>
      </c>
      <c r="K31" s="50">
        <v>329.5</v>
      </c>
      <c r="L31" s="50">
        <v>0</v>
      </c>
      <c r="M31" s="24">
        <f t="shared" si="5"/>
        <v>302.5</v>
      </c>
      <c r="N31" s="25"/>
      <c r="O31" s="25">
        <v>163.2</v>
      </c>
      <c r="P31" s="25">
        <v>139.3</v>
      </c>
      <c r="Q31" s="25"/>
      <c r="R31" s="17" t="s">
        <v>94</v>
      </c>
      <c r="S31" s="20">
        <f t="shared" si="1"/>
        <v>32.49892565535024</v>
      </c>
    </row>
    <row r="32" spans="1:19" s="10" customFormat="1" ht="72.75" customHeight="1">
      <c r="A32" s="67" t="s">
        <v>49</v>
      </c>
      <c r="B32" s="68" t="s">
        <v>45</v>
      </c>
      <c r="C32" s="45" t="s">
        <v>72</v>
      </c>
      <c r="D32" s="46" t="s">
        <v>72</v>
      </c>
      <c r="E32" s="46" t="s">
        <v>72</v>
      </c>
      <c r="F32" s="46" t="s">
        <v>72</v>
      </c>
      <c r="G32" s="46" t="s">
        <v>72</v>
      </c>
      <c r="H32" s="49">
        <f t="shared" si="4"/>
        <v>2800</v>
      </c>
      <c r="I32" s="50">
        <v>0</v>
      </c>
      <c r="J32" s="50">
        <v>1808.8</v>
      </c>
      <c r="K32" s="50">
        <v>991.2</v>
      </c>
      <c r="L32" s="50">
        <v>0</v>
      </c>
      <c r="M32" s="24">
        <f t="shared" si="5"/>
        <v>0</v>
      </c>
      <c r="N32" s="25"/>
      <c r="O32" s="25"/>
      <c r="P32" s="25"/>
      <c r="Q32" s="25"/>
      <c r="R32" s="18" t="s">
        <v>92</v>
      </c>
      <c r="S32" s="20">
        <f t="shared" si="1"/>
        <v>0</v>
      </c>
    </row>
    <row r="33" spans="1:19" s="10" customFormat="1" ht="75" customHeight="1">
      <c r="A33" s="67" t="s">
        <v>50</v>
      </c>
      <c r="B33" s="44" t="s">
        <v>77</v>
      </c>
      <c r="C33" s="45" t="s">
        <v>72</v>
      </c>
      <c r="D33" s="46" t="s">
        <v>72</v>
      </c>
      <c r="E33" s="46" t="s">
        <v>72</v>
      </c>
      <c r="F33" s="46" t="s">
        <v>72</v>
      </c>
      <c r="G33" s="46" t="s">
        <v>72</v>
      </c>
      <c r="H33" s="49">
        <f t="shared" si="4"/>
        <v>1925</v>
      </c>
      <c r="I33" s="50">
        <v>1925</v>
      </c>
      <c r="J33" s="50">
        <v>0</v>
      </c>
      <c r="K33" s="50">
        <v>0</v>
      </c>
      <c r="L33" s="50">
        <v>0</v>
      </c>
      <c r="M33" s="24"/>
      <c r="N33" s="25"/>
      <c r="O33" s="25"/>
      <c r="P33" s="25"/>
      <c r="Q33" s="25"/>
      <c r="R33" s="18" t="s">
        <v>92</v>
      </c>
      <c r="S33" s="20"/>
    </row>
    <row r="34" spans="1:19" s="10" customFormat="1" ht="75.75" customHeight="1">
      <c r="A34" s="67" t="s">
        <v>51</v>
      </c>
      <c r="B34" s="44" t="s">
        <v>78</v>
      </c>
      <c r="C34" s="45" t="s">
        <v>72</v>
      </c>
      <c r="D34" s="46" t="s">
        <v>72</v>
      </c>
      <c r="E34" s="46" t="s">
        <v>72</v>
      </c>
      <c r="F34" s="46" t="s">
        <v>72</v>
      </c>
      <c r="G34" s="46" t="s">
        <v>72</v>
      </c>
      <c r="H34" s="49">
        <f t="shared" si="4"/>
        <v>9100</v>
      </c>
      <c r="I34" s="50">
        <v>9100</v>
      </c>
      <c r="J34" s="50">
        <v>0</v>
      </c>
      <c r="K34" s="50">
        <v>0</v>
      </c>
      <c r="L34" s="50">
        <v>0</v>
      </c>
      <c r="M34" s="24"/>
      <c r="N34" s="25"/>
      <c r="O34" s="25"/>
      <c r="P34" s="25"/>
      <c r="Q34" s="25"/>
      <c r="R34" s="18" t="s">
        <v>92</v>
      </c>
      <c r="S34" s="20"/>
    </row>
    <row r="35" spans="1:19" s="10" customFormat="1" ht="124.5" customHeight="1">
      <c r="A35" s="67" t="s">
        <v>79</v>
      </c>
      <c r="B35" s="44" t="s">
        <v>80</v>
      </c>
      <c r="C35" s="45" t="s">
        <v>72</v>
      </c>
      <c r="D35" s="46" t="s">
        <v>72</v>
      </c>
      <c r="E35" s="46" t="s">
        <v>72</v>
      </c>
      <c r="F35" s="46" t="s">
        <v>72</v>
      </c>
      <c r="G35" s="46" t="s">
        <v>72</v>
      </c>
      <c r="H35" s="49">
        <f t="shared" si="4"/>
        <v>800</v>
      </c>
      <c r="I35" s="50">
        <v>0</v>
      </c>
      <c r="J35" s="50">
        <v>0</v>
      </c>
      <c r="K35" s="50">
        <v>800</v>
      </c>
      <c r="L35" s="50">
        <v>0</v>
      </c>
      <c r="M35" s="24"/>
      <c r="N35" s="25"/>
      <c r="O35" s="25"/>
      <c r="P35" s="25"/>
      <c r="Q35" s="25"/>
      <c r="R35" s="18" t="s">
        <v>92</v>
      </c>
      <c r="S35" s="20"/>
    </row>
    <row r="36" spans="1:19" s="10" customFormat="1" ht="108.75" customHeight="1">
      <c r="A36" s="67" t="s">
        <v>75</v>
      </c>
      <c r="B36" s="44" t="s">
        <v>81</v>
      </c>
      <c r="C36" s="45" t="s">
        <v>72</v>
      </c>
      <c r="D36" s="46" t="s">
        <v>72</v>
      </c>
      <c r="E36" s="46" t="s">
        <v>72</v>
      </c>
      <c r="F36" s="46" t="s">
        <v>72</v>
      </c>
      <c r="G36" s="46" t="s">
        <v>72</v>
      </c>
      <c r="H36" s="49">
        <f t="shared" si="4"/>
        <v>5241.6</v>
      </c>
      <c r="I36" s="50">
        <v>0</v>
      </c>
      <c r="J36" s="50">
        <v>0</v>
      </c>
      <c r="K36" s="50">
        <v>5241.6</v>
      </c>
      <c r="L36" s="50">
        <v>0</v>
      </c>
      <c r="M36" s="24"/>
      <c r="N36" s="25"/>
      <c r="O36" s="25"/>
      <c r="P36" s="25"/>
      <c r="Q36" s="25"/>
      <c r="R36" s="18" t="s">
        <v>92</v>
      </c>
      <c r="S36" s="20"/>
    </row>
    <row r="37" spans="1:19" s="10" customFormat="1" ht="153" customHeight="1">
      <c r="A37" s="67" t="s">
        <v>82</v>
      </c>
      <c r="B37" s="68" t="s">
        <v>34</v>
      </c>
      <c r="C37" s="45" t="s">
        <v>72</v>
      </c>
      <c r="D37" s="46" t="s">
        <v>72</v>
      </c>
      <c r="E37" s="46" t="s">
        <v>72</v>
      </c>
      <c r="F37" s="46" t="s">
        <v>72</v>
      </c>
      <c r="G37" s="46" t="s">
        <v>72</v>
      </c>
      <c r="H37" s="49">
        <f t="shared" si="4"/>
        <v>18804.9</v>
      </c>
      <c r="I37" s="50">
        <v>0</v>
      </c>
      <c r="J37" s="50">
        <v>0</v>
      </c>
      <c r="K37" s="50">
        <v>18804.9</v>
      </c>
      <c r="L37" s="50">
        <v>0</v>
      </c>
      <c r="M37" s="24">
        <f t="shared" si="5"/>
        <v>1233.3</v>
      </c>
      <c r="N37" s="25"/>
      <c r="O37" s="25"/>
      <c r="P37" s="25">
        <v>1233.3</v>
      </c>
      <c r="Q37" s="25"/>
      <c r="R37" s="17" t="s">
        <v>95</v>
      </c>
      <c r="S37" s="20">
        <f t="shared" si="1"/>
        <v>6.558397013544342</v>
      </c>
    </row>
    <row r="38" spans="1:19" s="10" customFormat="1" ht="112.5" customHeight="1">
      <c r="A38" s="47" t="s">
        <v>83</v>
      </c>
      <c r="B38" s="68" t="s">
        <v>21</v>
      </c>
      <c r="C38" s="53" t="s">
        <v>72</v>
      </c>
      <c r="D38" s="54" t="s">
        <v>72</v>
      </c>
      <c r="E38" s="54" t="s">
        <v>72</v>
      </c>
      <c r="F38" s="54" t="s">
        <v>72</v>
      </c>
      <c r="G38" s="54" t="s">
        <v>72</v>
      </c>
      <c r="H38" s="55">
        <f t="shared" si="4"/>
        <v>909.03</v>
      </c>
      <c r="I38" s="56">
        <v>0</v>
      </c>
      <c r="J38" s="56">
        <v>0</v>
      </c>
      <c r="K38" s="56">
        <v>909.03</v>
      </c>
      <c r="L38" s="56">
        <v>0</v>
      </c>
      <c r="M38" s="39">
        <f t="shared" si="5"/>
        <v>359.5</v>
      </c>
      <c r="N38" s="40"/>
      <c r="O38" s="40"/>
      <c r="P38" s="40">
        <v>359.5</v>
      </c>
      <c r="Q38" s="40"/>
      <c r="R38" s="38" t="s">
        <v>96</v>
      </c>
      <c r="S38" s="20">
        <f t="shared" si="1"/>
        <v>39.5476496925294</v>
      </c>
    </row>
    <row r="39" spans="1:19" s="10" customFormat="1" ht="47.25">
      <c r="A39" s="47" t="s">
        <v>84</v>
      </c>
      <c r="B39" s="70" t="s">
        <v>85</v>
      </c>
      <c r="C39" s="53" t="s">
        <v>72</v>
      </c>
      <c r="D39" s="54" t="s">
        <v>72</v>
      </c>
      <c r="E39" s="54" t="s">
        <v>72</v>
      </c>
      <c r="F39" s="54" t="s">
        <v>72</v>
      </c>
      <c r="G39" s="54" t="s">
        <v>72</v>
      </c>
      <c r="H39" s="55">
        <f t="shared" si="4"/>
        <v>100</v>
      </c>
      <c r="I39" s="56">
        <v>0</v>
      </c>
      <c r="J39" s="56">
        <v>100</v>
      </c>
      <c r="K39" s="56">
        <v>0</v>
      </c>
      <c r="L39" s="56">
        <v>0</v>
      </c>
      <c r="M39" s="39"/>
      <c r="N39" s="40"/>
      <c r="O39" s="40"/>
      <c r="P39" s="40"/>
      <c r="Q39" s="40"/>
      <c r="R39" s="38"/>
      <c r="S39" s="20"/>
    </row>
    <row r="40" spans="1:19" s="10" customFormat="1" ht="18.75" customHeight="1">
      <c r="A40" s="63"/>
      <c r="B40" s="71" t="s">
        <v>26</v>
      </c>
      <c r="C40" s="49">
        <f>SUM(D40:G40)</f>
        <v>2258510.3000000003</v>
      </c>
      <c r="D40" s="65">
        <v>18791</v>
      </c>
      <c r="E40" s="65">
        <v>1170859.6</v>
      </c>
      <c r="F40" s="65">
        <v>944684</v>
      </c>
      <c r="G40" s="65">
        <v>124175.7</v>
      </c>
      <c r="H40" s="65">
        <f>SUM(I40:L40)</f>
        <v>645305.0299999999</v>
      </c>
      <c r="I40" s="65">
        <f>SUM(I22:I39)</f>
        <v>18791</v>
      </c>
      <c r="J40" s="65">
        <f>SUM(J22:J39)</f>
        <v>386184.39999999997</v>
      </c>
      <c r="K40" s="65">
        <f>SUM(K22:K39)</f>
        <v>214675.99999999997</v>
      </c>
      <c r="L40" s="65">
        <f>SUM(L22:L39)</f>
        <v>25653.63</v>
      </c>
      <c r="M40" s="26">
        <f>SUM(N40:Q40)</f>
        <v>341630.60000000003</v>
      </c>
      <c r="N40" s="26">
        <f>SUM(N22:N38)</f>
        <v>5073.7</v>
      </c>
      <c r="O40" s="26">
        <f>SUM(O22:O38)</f>
        <v>229927.80000000002</v>
      </c>
      <c r="P40" s="26">
        <f>SUM(P22:P38)</f>
        <v>94709.1</v>
      </c>
      <c r="Q40" s="26">
        <f>SUM(Q22:Q38)</f>
        <v>11920</v>
      </c>
      <c r="R40" s="18"/>
      <c r="S40" s="20">
        <f t="shared" si="1"/>
        <v>52.940947942091825</v>
      </c>
    </row>
    <row r="41" spans="1:19" s="10" customFormat="1" ht="18.75">
      <c r="A41" s="107" t="s">
        <v>32</v>
      </c>
      <c r="B41" s="123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9"/>
      <c r="R41" s="18"/>
      <c r="S41" s="20" t="e">
        <f t="shared" si="1"/>
        <v>#DIV/0!</v>
      </c>
    </row>
    <row r="42" spans="1:19" s="10" customFormat="1" ht="86.25" customHeight="1">
      <c r="A42" s="120" t="s">
        <v>24</v>
      </c>
      <c r="B42" s="72" t="s">
        <v>60</v>
      </c>
      <c r="C42" s="125" t="s">
        <v>72</v>
      </c>
      <c r="D42" s="127" t="s">
        <v>72</v>
      </c>
      <c r="E42" s="127" t="s">
        <v>72</v>
      </c>
      <c r="F42" s="127" t="s">
        <v>72</v>
      </c>
      <c r="G42" s="127" t="s">
        <v>72</v>
      </c>
      <c r="H42" s="89">
        <f>SUM(I42:L43)</f>
        <v>169728.56</v>
      </c>
      <c r="I42" s="91">
        <v>0</v>
      </c>
      <c r="J42" s="91">
        <v>0</v>
      </c>
      <c r="K42" s="91">
        <v>163049.1</v>
      </c>
      <c r="L42" s="91">
        <v>6679.46</v>
      </c>
      <c r="M42" s="87">
        <f>SUM(N42:Q43)</f>
        <v>75843.8</v>
      </c>
      <c r="N42" s="93"/>
      <c r="O42" s="93"/>
      <c r="P42" s="93">
        <f>71511.9+2075.3+3423.2-P45-P48-P49-P50-P51</f>
        <v>74274</v>
      </c>
      <c r="Q42" s="93">
        <v>1569.8</v>
      </c>
      <c r="R42" s="116"/>
      <c r="S42" s="20">
        <f t="shared" si="1"/>
        <v>44.68534936017839</v>
      </c>
    </row>
    <row r="43" spans="1:19" s="10" customFormat="1" ht="57.75" customHeight="1">
      <c r="A43" s="121"/>
      <c r="B43" s="69" t="s">
        <v>59</v>
      </c>
      <c r="C43" s="126"/>
      <c r="D43" s="128"/>
      <c r="E43" s="128"/>
      <c r="F43" s="128"/>
      <c r="G43" s="128"/>
      <c r="H43" s="90"/>
      <c r="I43" s="92"/>
      <c r="J43" s="92"/>
      <c r="K43" s="92"/>
      <c r="L43" s="92"/>
      <c r="M43" s="88"/>
      <c r="N43" s="94"/>
      <c r="O43" s="94"/>
      <c r="P43" s="94"/>
      <c r="Q43" s="94"/>
      <c r="R43" s="117"/>
      <c r="S43" s="20"/>
    </row>
    <row r="44" spans="1:19" s="10" customFormat="1" ht="37.5" customHeight="1">
      <c r="A44" s="122"/>
      <c r="B44" s="72" t="s">
        <v>58</v>
      </c>
      <c r="C44" s="45" t="s">
        <v>72</v>
      </c>
      <c r="D44" s="46" t="s">
        <v>72</v>
      </c>
      <c r="E44" s="46" t="s">
        <v>72</v>
      </c>
      <c r="F44" s="46" t="s">
        <v>72</v>
      </c>
      <c r="G44" s="46" t="s">
        <v>72</v>
      </c>
      <c r="H44" s="49">
        <f aca="true" t="shared" si="6" ref="H44:H50">SUM(I44:L44)</f>
        <v>16821.9</v>
      </c>
      <c r="I44" s="50">
        <v>0</v>
      </c>
      <c r="J44" s="50">
        <v>0</v>
      </c>
      <c r="K44" s="50">
        <v>16021.9</v>
      </c>
      <c r="L44" s="50">
        <v>800</v>
      </c>
      <c r="M44" s="24">
        <f>SUM(N44:Q44)</f>
        <v>8092.2</v>
      </c>
      <c r="N44" s="25"/>
      <c r="O44" s="25"/>
      <c r="P44" s="25">
        <v>7450.2</v>
      </c>
      <c r="Q44" s="25">
        <v>642</v>
      </c>
      <c r="R44" s="17"/>
      <c r="S44" s="20"/>
    </row>
    <row r="45" spans="1:19" s="10" customFormat="1" ht="82.5" customHeight="1">
      <c r="A45" s="120" t="s">
        <v>25</v>
      </c>
      <c r="B45" s="72" t="s">
        <v>61</v>
      </c>
      <c r="C45" s="125" t="s">
        <v>72</v>
      </c>
      <c r="D45" s="127" t="s">
        <v>72</v>
      </c>
      <c r="E45" s="127" t="s">
        <v>72</v>
      </c>
      <c r="F45" s="127" t="s">
        <v>72</v>
      </c>
      <c r="G45" s="127" t="s">
        <v>72</v>
      </c>
      <c r="H45" s="89">
        <f>SUM(I45:L46)</f>
        <v>2525.8</v>
      </c>
      <c r="I45" s="91">
        <v>0</v>
      </c>
      <c r="J45" s="91">
        <v>0</v>
      </c>
      <c r="K45" s="91">
        <v>2525.8</v>
      </c>
      <c r="L45" s="91">
        <v>0</v>
      </c>
      <c r="M45" s="87">
        <f>SUM(N45:Q46)</f>
        <v>890.2</v>
      </c>
      <c r="N45" s="93"/>
      <c r="O45" s="93"/>
      <c r="P45" s="93">
        <f>245.7+224.7+386.3+33.5</f>
        <v>890.2</v>
      </c>
      <c r="Q45" s="93"/>
      <c r="R45" s="118"/>
      <c r="S45" s="20">
        <f t="shared" si="1"/>
        <v>35.24427904030406</v>
      </c>
    </row>
    <row r="46" spans="1:19" s="10" customFormat="1" ht="51.75" customHeight="1">
      <c r="A46" s="121"/>
      <c r="B46" s="70" t="s">
        <v>59</v>
      </c>
      <c r="C46" s="126"/>
      <c r="D46" s="128"/>
      <c r="E46" s="128"/>
      <c r="F46" s="128"/>
      <c r="G46" s="128"/>
      <c r="H46" s="90"/>
      <c r="I46" s="92"/>
      <c r="J46" s="92"/>
      <c r="K46" s="92"/>
      <c r="L46" s="92"/>
      <c r="M46" s="88"/>
      <c r="N46" s="94"/>
      <c r="O46" s="94"/>
      <c r="P46" s="94"/>
      <c r="Q46" s="94"/>
      <c r="R46" s="119"/>
      <c r="S46" s="20"/>
    </row>
    <row r="47" spans="1:19" s="10" customFormat="1" ht="45" customHeight="1">
      <c r="A47" s="124"/>
      <c r="B47" s="70" t="s">
        <v>58</v>
      </c>
      <c r="C47" s="45" t="s">
        <v>72</v>
      </c>
      <c r="D47" s="46" t="s">
        <v>72</v>
      </c>
      <c r="E47" s="46" t="s">
        <v>72</v>
      </c>
      <c r="F47" s="46" t="s">
        <v>72</v>
      </c>
      <c r="G47" s="46" t="s">
        <v>72</v>
      </c>
      <c r="H47" s="49">
        <f t="shared" si="6"/>
        <v>680</v>
      </c>
      <c r="I47" s="50">
        <v>0</v>
      </c>
      <c r="J47" s="50">
        <v>0</v>
      </c>
      <c r="K47" s="50">
        <v>680</v>
      </c>
      <c r="L47" s="50">
        <v>0</v>
      </c>
      <c r="M47" s="24">
        <f>SUM(N47:Q47)</f>
        <v>407.5</v>
      </c>
      <c r="N47" s="25"/>
      <c r="O47" s="25"/>
      <c r="P47" s="25">
        <v>407.5</v>
      </c>
      <c r="Q47" s="25">
        <v>0</v>
      </c>
      <c r="R47" s="17"/>
      <c r="S47" s="20"/>
    </row>
    <row r="48" spans="1:19" s="10" customFormat="1" ht="134.25" customHeight="1">
      <c r="A48" s="67" t="s">
        <v>28</v>
      </c>
      <c r="B48" s="68" t="s">
        <v>10</v>
      </c>
      <c r="C48" s="45" t="s">
        <v>72</v>
      </c>
      <c r="D48" s="46" t="s">
        <v>72</v>
      </c>
      <c r="E48" s="46" t="s">
        <v>72</v>
      </c>
      <c r="F48" s="46" t="s">
        <v>72</v>
      </c>
      <c r="G48" s="46" t="s">
        <v>72</v>
      </c>
      <c r="H48" s="49">
        <f t="shared" si="6"/>
        <v>400.4</v>
      </c>
      <c r="I48" s="50">
        <v>0</v>
      </c>
      <c r="J48" s="50">
        <v>0</v>
      </c>
      <c r="K48" s="50">
        <v>400.4</v>
      </c>
      <c r="L48" s="50">
        <v>0</v>
      </c>
      <c r="M48" s="24">
        <f>SUM(N48:Q48)</f>
        <v>199.29999999999998</v>
      </c>
      <c r="N48" s="25"/>
      <c r="O48" s="25"/>
      <c r="P48" s="25">
        <f>169.1+30.2</f>
        <v>199.29999999999998</v>
      </c>
      <c r="Q48" s="25"/>
      <c r="R48" s="17"/>
      <c r="S48" s="20">
        <f t="shared" si="1"/>
        <v>49.77522477522478</v>
      </c>
    </row>
    <row r="49" spans="1:19" s="10" customFormat="1" ht="117" customHeight="1">
      <c r="A49" s="67" t="s">
        <v>29</v>
      </c>
      <c r="B49" s="68" t="s">
        <v>54</v>
      </c>
      <c r="C49" s="45" t="s">
        <v>72</v>
      </c>
      <c r="D49" s="46" t="s">
        <v>72</v>
      </c>
      <c r="E49" s="46" t="s">
        <v>72</v>
      </c>
      <c r="F49" s="46" t="s">
        <v>72</v>
      </c>
      <c r="G49" s="46" t="s">
        <v>72</v>
      </c>
      <c r="H49" s="49">
        <f t="shared" si="6"/>
        <v>126.1</v>
      </c>
      <c r="I49" s="50">
        <v>0</v>
      </c>
      <c r="J49" s="50">
        <v>0</v>
      </c>
      <c r="K49" s="50">
        <v>126.1</v>
      </c>
      <c r="L49" s="50">
        <v>0</v>
      </c>
      <c r="M49" s="24">
        <f>SUM(N49:Q49)</f>
        <v>90.7</v>
      </c>
      <c r="N49" s="25"/>
      <c r="O49" s="25"/>
      <c r="P49" s="25">
        <f>17.6+56.3+16.8</f>
        <v>90.7</v>
      </c>
      <c r="Q49" s="25"/>
      <c r="R49" s="17"/>
      <c r="S49" s="20">
        <f t="shared" si="1"/>
        <v>71.92704203013481</v>
      </c>
    </row>
    <row r="50" spans="1:19" s="10" customFormat="1" ht="137.25" customHeight="1">
      <c r="A50" s="67" t="s">
        <v>30</v>
      </c>
      <c r="B50" s="73" t="s">
        <v>33</v>
      </c>
      <c r="C50" s="45" t="s">
        <v>72</v>
      </c>
      <c r="D50" s="46" t="s">
        <v>72</v>
      </c>
      <c r="E50" s="46" t="s">
        <v>72</v>
      </c>
      <c r="F50" s="46" t="s">
        <v>72</v>
      </c>
      <c r="G50" s="46" t="s">
        <v>72</v>
      </c>
      <c r="H50" s="49">
        <f t="shared" si="6"/>
        <v>19950.5</v>
      </c>
      <c r="I50" s="50">
        <v>0</v>
      </c>
      <c r="J50" s="50">
        <v>0</v>
      </c>
      <c r="K50" s="50">
        <v>19950.5</v>
      </c>
      <c r="L50" s="50">
        <v>0</v>
      </c>
      <c r="M50" s="24">
        <f>SUM(N50:Q50)</f>
        <v>1363.2</v>
      </c>
      <c r="N50" s="25">
        <v>0</v>
      </c>
      <c r="O50" s="25">
        <v>0</v>
      </c>
      <c r="P50" s="25">
        <v>1363.2</v>
      </c>
      <c r="Q50" s="25">
        <v>0</v>
      </c>
      <c r="R50" s="17" t="s">
        <v>97</v>
      </c>
      <c r="S50" s="20">
        <f t="shared" si="1"/>
        <v>6.832911455853237</v>
      </c>
    </row>
    <row r="51" spans="1:19" s="10" customFormat="1" ht="72" customHeight="1">
      <c r="A51" s="135" t="s">
        <v>31</v>
      </c>
      <c r="B51" s="72" t="s">
        <v>21</v>
      </c>
      <c r="C51" s="125" t="s">
        <v>72</v>
      </c>
      <c r="D51" s="127" t="s">
        <v>72</v>
      </c>
      <c r="E51" s="127" t="s">
        <v>72</v>
      </c>
      <c r="F51" s="127" t="s">
        <v>72</v>
      </c>
      <c r="G51" s="127" t="s">
        <v>72</v>
      </c>
      <c r="H51" s="89">
        <f>SUM(I51:L52)</f>
        <v>523.2</v>
      </c>
      <c r="I51" s="91">
        <v>0</v>
      </c>
      <c r="J51" s="91">
        <v>0</v>
      </c>
      <c r="K51" s="91">
        <v>523.2</v>
      </c>
      <c r="L51" s="91">
        <v>0</v>
      </c>
      <c r="M51" s="87">
        <f>SUM(N51:Q52)</f>
        <v>193</v>
      </c>
      <c r="N51" s="93"/>
      <c r="O51" s="93"/>
      <c r="P51" s="93">
        <f>184.3+8.7</f>
        <v>193</v>
      </c>
      <c r="Q51" s="93"/>
      <c r="R51" s="116" t="s">
        <v>98</v>
      </c>
      <c r="S51" s="20">
        <f t="shared" si="1"/>
        <v>36.88837920489296</v>
      </c>
    </row>
    <row r="52" spans="1:19" s="10" customFormat="1" ht="54" customHeight="1">
      <c r="A52" s="136"/>
      <c r="B52" s="70" t="s">
        <v>59</v>
      </c>
      <c r="C52" s="126"/>
      <c r="D52" s="128"/>
      <c r="E52" s="128"/>
      <c r="F52" s="128"/>
      <c r="G52" s="128"/>
      <c r="H52" s="90"/>
      <c r="I52" s="92"/>
      <c r="J52" s="92"/>
      <c r="K52" s="92"/>
      <c r="L52" s="92"/>
      <c r="M52" s="88"/>
      <c r="N52" s="94"/>
      <c r="O52" s="94"/>
      <c r="P52" s="94"/>
      <c r="Q52" s="94"/>
      <c r="R52" s="117"/>
      <c r="S52" s="20"/>
    </row>
    <row r="53" spans="1:19" s="10" customFormat="1" ht="40.5" customHeight="1">
      <c r="A53" s="136"/>
      <c r="B53" s="69" t="s">
        <v>58</v>
      </c>
      <c r="C53" s="53" t="s">
        <v>72</v>
      </c>
      <c r="D53" s="54" t="s">
        <v>72</v>
      </c>
      <c r="E53" s="54" t="s">
        <v>72</v>
      </c>
      <c r="F53" s="54" t="s">
        <v>72</v>
      </c>
      <c r="G53" s="54" t="s">
        <v>72</v>
      </c>
      <c r="H53" s="49">
        <f>SUM(I53:L53)</f>
        <v>42</v>
      </c>
      <c r="I53" s="56">
        <v>0</v>
      </c>
      <c r="J53" s="56">
        <v>0</v>
      </c>
      <c r="K53" s="56">
        <v>42</v>
      </c>
      <c r="L53" s="56">
        <v>0</v>
      </c>
      <c r="M53" s="39">
        <f>SUM(N53:Q53)</f>
        <v>14.6</v>
      </c>
      <c r="N53" s="40"/>
      <c r="O53" s="40"/>
      <c r="P53" s="40">
        <v>14.6</v>
      </c>
      <c r="Q53" s="40"/>
      <c r="R53" s="38"/>
      <c r="S53" s="20">
        <f t="shared" si="1"/>
        <v>34.76190476190476</v>
      </c>
    </row>
    <row r="54" spans="1:19" s="10" customFormat="1" ht="50.25" customHeight="1">
      <c r="A54" s="135" t="s">
        <v>42</v>
      </c>
      <c r="B54" s="74" t="s">
        <v>86</v>
      </c>
      <c r="C54" s="125" t="s">
        <v>72</v>
      </c>
      <c r="D54" s="127" t="s">
        <v>72</v>
      </c>
      <c r="E54" s="127" t="s">
        <v>72</v>
      </c>
      <c r="F54" s="127" t="s">
        <v>72</v>
      </c>
      <c r="G54" s="127" t="s">
        <v>72</v>
      </c>
      <c r="H54" s="89">
        <f>SUM(I54:L55)</f>
        <v>83</v>
      </c>
      <c r="I54" s="91">
        <v>0</v>
      </c>
      <c r="J54" s="91">
        <v>83</v>
      </c>
      <c r="K54" s="91">
        <v>0</v>
      </c>
      <c r="L54" s="91">
        <v>0</v>
      </c>
      <c r="M54" s="129"/>
      <c r="N54" s="93"/>
      <c r="O54" s="93"/>
      <c r="P54" s="93"/>
      <c r="Q54" s="93"/>
      <c r="R54" s="118" t="s">
        <v>99</v>
      </c>
      <c r="S54" s="20"/>
    </row>
    <row r="55" spans="1:19" s="10" customFormat="1" ht="54" customHeight="1">
      <c r="A55" s="124"/>
      <c r="B55" s="75" t="s">
        <v>59</v>
      </c>
      <c r="C55" s="126"/>
      <c r="D55" s="128"/>
      <c r="E55" s="128"/>
      <c r="F55" s="128"/>
      <c r="G55" s="128"/>
      <c r="H55" s="90"/>
      <c r="I55" s="92"/>
      <c r="J55" s="92"/>
      <c r="K55" s="92"/>
      <c r="L55" s="92"/>
      <c r="M55" s="137"/>
      <c r="N55" s="94"/>
      <c r="O55" s="94"/>
      <c r="P55" s="94"/>
      <c r="Q55" s="94"/>
      <c r="R55" s="119"/>
      <c r="S55" s="20"/>
    </row>
    <row r="56" spans="1:19" s="10" customFormat="1" ht="38.25" customHeight="1">
      <c r="A56" s="120" t="s">
        <v>46</v>
      </c>
      <c r="B56" s="72" t="s">
        <v>77</v>
      </c>
      <c r="C56" s="139" t="s">
        <v>72</v>
      </c>
      <c r="D56" s="127" t="s">
        <v>72</v>
      </c>
      <c r="E56" s="127" t="s">
        <v>72</v>
      </c>
      <c r="F56" s="127" t="s">
        <v>72</v>
      </c>
      <c r="G56" s="127" t="s">
        <v>72</v>
      </c>
      <c r="H56" s="89">
        <f>SUM(I56:L57)</f>
        <v>100</v>
      </c>
      <c r="I56" s="91">
        <v>0</v>
      </c>
      <c r="J56" s="91">
        <v>100</v>
      </c>
      <c r="K56" s="91">
        <v>0</v>
      </c>
      <c r="L56" s="91">
        <v>0</v>
      </c>
      <c r="M56" s="129"/>
      <c r="N56" s="93"/>
      <c r="O56" s="93"/>
      <c r="P56" s="93"/>
      <c r="Q56" s="93"/>
      <c r="R56" s="118"/>
      <c r="S56" s="20"/>
    </row>
    <row r="57" spans="1:19" s="10" customFormat="1" ht="54" customHeight="1">
      <c r="A57" s="122"/>
      <c r="B57" s="69" t="s">
        <v>87</v>
      </c>
      <c r="C57" s="140"/>
      <c r="D57" s="138"/>
      <c r="E57" s="138"/>
      <c r="F57" s="138"/>
      <c r="G57" s="138"/>
      <c r="H57" s="90"/>
      <c r="I57" s="131"/>
      <c r="J57" s="131"/>
      <c r="K57" s="131"/>
      <c r="L57" s="131"/>
      <c r="M57" s="130"/>
      <c r="N57" s="133"/>
      <c r="O57" s="133"/>
      <c r="P57" s="133"/>
      <c r="Q57" s="133"/>
      <c r="R57" s="132"/>
      <c r="S57" s="20"/>
    </row>
    <row r="58" spans="1:19" s="10" customFormat="1" ht="18.75" customHeight="1">
      <c r="A58" s="76"/>
      <c r="B58" s="77" t="s">
        <v>26</v>
      </c>
      <c r="C58" s="49">
        <f>SUM(D58:G58)</f>
        <v>926658.7</v>
      </c>
      <c r="D58" s="49">
        <f>D59+D60</f>
        <v>0</v>
      </c>
      <c r="E58" s="49">
        <f>E59+E60</f>
        <v>0</v>
      </c>
      <c r="F58" s="49">
        <f>F59+F60</f>
        <v>891699.2</v>
      </c>
      <c r="G58" s="49">
        <f>G59+G60</f>
        <v>34959.5</v>
      </c>
      <c r="H58" s="49">
        <f>SUM(I58:L58)</f>
        <v>210981.46</v>
      </c>
      <c r="I58" s="49">
        <f>SUM(I59:I60)</f>
        <v>0</v>
      </c>
      <c r="J58" s="49">
        <f>SUM(J59:J60)</f>
        <v>183</v>
      </c>
      <c r="K58" s="49">
        <f>SUM(K59:K60)</f>
        <v>203319</v>
      </c>
      <c r="L58" s="49">
        <f>SUM(L59:L60)</f>
        <v>7479.46</v>
      </c>
      <c r="M58" s="24">
        <f>SUM(N58:Q58)</f>
        <v>87094.5</v>
      </c>
      <c r="N58" s="26">
        <f>N59+N60</f>
        <v>0</v>
      </c>
      <c r="O58" s="26">
        <f>O59+O60</f>
        <v>0</v>
      </c>
      <c r="P58" s="26">
        <f>P59+P60</f>
        <v>84882.7</v>
      </c>
      <c r="Q58" s="26">
        <f>Q59+Q60</f>
        <v>2211.8</v>
      </c>
      <c r="R58" s="18"/>
      <c r="S58" s="20">
        <f t="shared" si="1"/>
        <v>41.28064143645608</v>
      </c>
    </row>
    <row r="59" spans="1:19" s="10" customFormat="1" ht="69" customHeight="1">
      <c r="A59" s="78"/>
      <c r="B59" s="79" t="s">
        <v>59</v>
      </c>
      <c r="C59" s="49">
        <f>SUM(D59:G59)</f>
        <v>852777.2</v>
      </c>
      <c r="D59" s="49">
        <v>0</v>
      </c>
      <c r="E59" s="49">
        <v>0</v>
      </c>
      <c r="F59" s="49">
        <v>820617.7</v>
      </c>
      <c r="G59" s="49">
        <v>32159.5</v>
      </c>
      <c r="H59" s="49">
        <f>SUM(I59:L59)</f>
        <v>193337.56</v>
      </c>
      <c r="I59" s="49">
        <f>I42+I45+I48+I49+I50+I51+I54</f>
        <v>0</v>
      </c>
      <c r="J59" s="49">
        <f>J42+J45+J48+J49+J50+J51+J54</f>
        <v>83</v>
      </c>
      <c r="K59" s="49">
        <f>K42+K45+K48+K49+K50+K51+K54</f>
        <v>186575.1</v>
      </c>
      <c r="L59" s="49">
        <f>L42+L45+L48+L49+L50+L51+L54</f>
        <v>6679.46</v>
      </c>
      <c r="M59" s="33">
        <f>SUM(N59:Q59)</f>
        <v>78580.2</v>
      </c>
      <c r="N59" s="26">
        <f>N42+N45+N48+N49+N50+N51</f>
        <v>0</v>
      </c>
      <c r="O59" s="26">
        <f>O42+O45+O48+O49+O50+O51</f>
        <v>0</v>
      </c>
      <c r="P59" s="26">
        <f>P42+P45+P48+P49+P50+P51</f>
        <v>77010.4</v>
      </c>
      <c r="Q59" s="26">
        <f>Q42+Q45+Q48+Q49+Q50+Q51</f>
        <v>1569.8</v>
      </c>
      <c r="R59" s="18"/>
      <c r="S59" s="20"/>
    </row>
    <row r="60" spans="1:19" s="10" customFormat="1" ht="33.75" customHeight="1">
      <c r="A60" s="78"/>
      <c r="B60" s="79" t="s">
        <v>58</v>
      </c>
      <c r="C60" s="49">
        <f>SUM(D60:G60)</f>
        <v>73881.5</v>
      </c>
      <c r="D60" s="49">
        <v>0</v>
      </c>
      <c r="E60" s="49">
        <v>0</v>
      </c>
      <c r="F60" s="49">
        <v>71081.5</v>
      </c>
      <c r="G60" s="49">
        <v>2800</v>
      </c>
      <c r="H60" s="49">
        <f>SUM(I60:L60)</f>
        <v>17643.9</v>
      </c>
      <c r="I60" s="49">
        <f>I44+I47+I53+I56</f>
        <v>0</v>
      </c>
      <c r="J60" s="49">
        <f>J44+J47+J53+J56</f>
        <v>100</v>
      </c>
      <c r="K60" s="49">
        <f>K44+K47+K53+K56</f>
        <v>16743.9</v>
      </c>
      <c r="L60" s="49">
        <f aca="true" t="shared" si="7" ref="L60:Q60">L44+L47+L53</f>
        <v>800</v>
      </c>
      <c r="M60" s="33">
        <f>SUM(N60:Q60)</f>
        <v>8514.3</v>
      </c>
      <c r="N60" s="26">
        <f t="shared" si="7"/>
        <v>0</v>
      </c>
      <c r="O60" s="26">
        <f t="shared" si="7"/>
        <v>0</v>
      </c>
      <c r="P60" s="26">
        <f t="shared" si="7"/>
        <v>7872.3</v>
      </c>
      <c r="Q60" s="26">
        <f t="shared" si="7"/>
        <v>642</v>
      </c>
      <c r="R60" s="18"/>
      <c r="S60" s="20"/>
    </row>
    <row r="61" spans="1:19" s="10" customFormat="1" ht="18.75">
      <c r="A61" s="107" t="s">
        <v>35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9"/>
      <c r="R61" s="18"/>
      <c r="S61" s="20" t="e">
        <f t="shared" si="1"/>
        <v>#DIV/0!</v>
      </c>
    </row>
    <row r="62" spans="1:19" s="10" customFormat="1" ht="135" customHeight="1">
      <c r="A62" s="67" t="s">
        <v>24</v>
      </c>
      <c r="B62" s="51" t="s">
        <v>55</v>
      </c>
      <c r="C62" s="45" t="s">
        <v>72</v>
      </c>
      <c r="D62" s="46" t="s">
        <v>72</v>
      </c>
      <c r="E62" s="46" t="s">
        <v>72</v>
      </c>
      <c r="F62" s="46" t="s">
        <v>72</v>
      </c>
      <c r="G62" s="46" t="s">
        <v>72</v>
      </c>
      <c r="H62" s="49">
        <f>SUM(I62:L62)</f>
        <v>3984.8</v>
      </c>
      <c r="I62" s="50">
        <v>0</v>
      </c>
      <c r="J62" s="50">
        <v>3984.8</v>
      </c>
      <c r="K62" s="50">
        <v>0</v>
      </c>
      <c r="L62" s="50">
        <v>0</v>
      </c>
      <c r="M62" s="24">
        <f>SUM(N62:Q62)</f>
        <v>1311.3</v>
      </c>
      <c r="N62" s="25"/>
      <c r="O62" s="25">
        <f>1285.2+26.1</f>
        <v>1311.3</v>
      </c>
      <c r="P62" s="25"/>
      <c r="Q62" s="25"/>
      <c r="R62" s="17" t="s">
        <v>100</v>
      </c>
      <c r="S62" s="20">
        <f t="shared" si="1"/>
        <v>32.90754868500301</v>
      </c>
    </row>
    <row r="63" spans="1:19" s="10" customFormat="1" ht="126" customHeight="1">
      <c r="A63" s="47" t="s">
        <v>25</v>
      </c>
      <c r="B63" s="51" t="s">
        <v>16</v>
      </c>
      <c r="C63" s="45" t="s">
        <v>72</v>
      </c>
      <c r="D63" s="46" t="s">
        <v>72</v>
      </c>
      <c r="E63" s="46" t="s">
        <v>72</v>
      </c>
      <c r="F63" s="46" t="s">
        <v>72</v>
      </c>
      <c r="G63" s="46" t="s">
        <v>72</v>
      </c>
      <c r="H63" s="49">
        <f aca="true" t="shared" si="8" ref="H63:H70">SUM(I63:L63)</f>
        <v>16664.4</v>
      </c>
      <c r="I63" s="50">
        <v>0</v>
      </c>
      <c r="J63" s="50">
        <v>16664.4</v>
      </c>
      <c r="K63" s="50">
        <v>0</v>
      </c>
      <c r="L63" s="50">
        <v>0</v>
      </c>
      <c r="M63" s="24">
        <f aca="true" t="shared" si="9" ref="M63:M70">SUM(N63:Q63)</f>
        <v>8178.9</v>
      </c>
      <c r="N63" s="25"/>
      <c r="O63" s="25">
        <v>8178.9</v>
      </c>
      <c r="P63" s="25"/>
      <c r="Q63" s="25"/>
      <c r="R63" s="17"/>
      <c r="S63" s="20">
        <f t="shared" si="1"/>
        <v>49.08007489018506</v>
      </c>
    </row>
    <row r="64" spans="1:19" s="10" customFormat="1" ht="260.25" customHeight="1">
      <c r="A64" s="47" t="s">
        <v>28</v>
      </c>
      <c r="B64" s="51" t="s">
        <v>11</v>
      </c>
      <c r="C64" s="45" t="s">
        <v>72</v>
      </c>
      <c r="D64" s="46" t="s">
        <v>72</v>
      </c>
      <c r="E64" s="46" t="s">
        <v>72</v>
      </c>
      <c r="F64" s="46" t="s">
        <v>72</v>
      </c>
      <c r="G64" s="46" t="s">
        <v>72</v>
      </c>
      <c r="H64" s="49">
        <f t="shared" si="8"/>
        <v>207</v>
      </c>
      <c r="I64" s="50">
        <v>0</v>
      </c>
      <c r="J64" s="50">
        <v>207</v>
      </c>
      <c r="K64" s="50">
        <v>0</v>
      </c>
      <c r="L64" s="50">
        <v>0</v>
      </c>
      <c r="M64" s="24">
        <f t="shared" si="9"/>
        <v>112.8</v>
      </c>
      <c r="N64" s="25"/>
      <c r="O64" s="25">
        <v>112.8</v>
      </c>
      <c r="P64" s="25"/>
      <c r="Q64" s="25"/>
      <c r="R64" s="17"/>
      <c r="S64" s="20">
        <f t="shared" si="1"/>
        <v>54.492753623188406</v>
      </c>
    </row>
    <row r="65" spans="1:19" s="10" customFormat="1" ht="117" customHeight="1">
      <c r="A65" s="67" t="s">
        <v>29</v>
      </c>
      <c r="B65" s="51" t="s">
        <v>17</v>
      </c>
      <c r="C65" s="45" t="s">
        <v>72</v>
      </c>
      <c r="D65" s="46" t="s">
        <v>72</v>
      </c>
      <c r="E65" s="46" t="s">
        <v>72</v>
      </c>
      <c r="F65" s="46" t="s">
        <v>72</v>
      </c>
      <c r="G65" s="46" t="s">
        <v>72</v>
      </c>
      <c r="H65" s="49">
        <f t="shared" si="8"/>
        <v>529.6</v>
      </c>
      <c r="I65" s="50">
        <v>529.6</v>
      </c>
      <c r="J65" s="50">
        <v>0</v>
      </c>
      <c r="K65" s="50">
        <v>0</v>
      </c>
      <c r="L65" s="50">
        <v>0</v>
      </c>
      <c r="M65" s="24">
        <f t="shared" si="9"/>
        <v>234.1</v>
      </c>
      <c r="N65" s="25">
        <v>234.1</v>
      </c>
      <c r="O65" s="25"/>
      <c r="P65" s="25"/>
      <c r="Q65" s="25"/>
      <c r="R65" s="17"/>
      <c r="S65" s="20">
        <f t="shared" si="1"/>
        <v>44.203172205438065</v>
      </c>
    </row>
    <row r="66" spans="1:19" s="10" customFormat="1" ht="112.5" customHeight="1">
      <c r="A66" s="67" t="s">
        <v>30</v>
      </c>
      <c r="B66" s="51" t="s">
        <v>36</v>
      </c>
      <c r="C66" s="45" t="s">
        <v>72</v>
      </c>
      <c r="D66" s="46" t="s">
        <v>72</v>
      </c>
      <c r="E66" s="46" t="s">
        <v>72</v>
      </c>
      <c r="F66" s="46" t="s">
        <v>72</v>
      </c>
      <c r="G66" s="46" t="s">
        <v>72</v>
      </c>
      <c r="H66" s="49">
        <f t="shared" si="8"/>
        <v>877.75</v>
      </c>
      <c r="I66" s="50">
        <v>0</v>
      </c>
      <c r="J66" s="50">
        <v>877.7</v>
      </c>
      <c r="K66" s="50">
        <v>0.05</v>
      </c>
      <c r="L66" s="50">
        <v>0</v>
      </c>
      <c r="M66" s="24">
        <f t="shared" si="9"/>
        <v>260.4</v>
      </c>
      <c r="N66" s="25"/>
      <c r="O66" s="25">
        <v>260.4</v>
      </c>
      <c r="P66" s="25"/>
      <c r="Q66" s="25"/>
      <c r="R66" s="17"/>
      <c r="S66" s="20">
        <f t="shared" si="1"/>
        <v>29.666761606379943</v>
      </c>
    </row>
    <row r="67" spans="1:19" s="10" customFormat="1" ht="120.75" customHeight="1">
      <c r="A67" s="67" t="s">
        <v>31</v>
      </c>
      <c r="B67" s="51" t="s">
        <v>70</v>
      </c>
      <c r="C67" s="45" t="s">
        <v>72</v>
      </c>
      <c r="D67" s="46" t="s">
        <v>72</v>
      </c>
      <c r="E67" s="46" t="s">
        <v>72</v>
      </c>
      <c r="F67" s="46" t="s">
        <v>72</v>
      </c>
      <c r="G67" s="46" t="s">
        <v>72</v>
      </c>
      <c r="H67" s="49">
        <f t="shared" si="8"/>
        <v>390</v>
      </c>
      <c r="I67" s="50">
        <v>0</v>
      </c>
      <c r="J67" s="50">
        <v>390</v>
      </c>
      <c r="K67" s="50">
        <v>0</v>
      </c>
      <c r="L67" s="50">
        <v>0</v>
      </c>
      <c r="M67" s="24">
        <f t="shared" si="9"/>
        <v>30</v>
      </c>
      <c r="N67" s="25">
        <v>0</v>
      </c>
      <c r="O67" s="25">
        <v>30</v>
      </c>
      <c r="P67" s="25">
        <v>0</v>
      </c>
      <c r="Q67" s="25">
        <v>0</v>
      </c>
      <c r="R67" s="18" t="s">
        <v>101</v>
      </c>
      <c r="S67" s="20">
        <f t="shared" si="1"/>
        <v>7.6923076923076925</v>
      </c>
    </row>
    <row r="68" spans="1:19" s="10" customFormat="1" ht="232.5" customHeight="1">
      <c r="A68" s="67" t="s">
        <v>42</v>
      </c>
      <c r="B68" s="48" t="s">
        <v>71</v>
      </c>
      <c r="C68" s="45" t="s">
        <v>72</v>
      </c>
      <c r="D68" s="46" t="s">
        <v>72</v>
      </c>
      <c r="E68" s="46" t="s">
        <v>72</v>
      </c>
      <c r="F68" s="46" t="s">
        <v>72</v>
      </c>
      <c r="G68" s="46" t="s">
        <v>72</v>
      </c>
      <c r="H68" s="49">
        <f t="shared" si="8"/>
        <v>92.64999999999999</v>
      </c>
      <c r="I68" s="50">
        <v>0</v>
      </c>
      <c r="J68" s="50">
        <v>92.6</v>
      </c>
      <c r="K68" s="50">
        <v>0.05</v>
      </c>
      <c r="L68" s="50">
        <v>0</v>
      </c>
      <c r="M68" s="24">
        <f t="shared" si="9"/>
        <v>61.7</v>
      </c>
      <c r="N68" s="25"/>
      <c r="O68" s="25">
        <v>61.7</v>
      </c>
      <c r="P68" s="25"/>
      <c r="Q68" s="25"/>
      <c r="R68" s="17"/>
      <c r="S68" s="20">
        <f t="shared" si="1"/>
        <v>66.59471127900702</v>
      </c>
    </row>
    <row r="69" spans="1:19" s="10" customFormat="1" ht="96" customHeight="1">
      <c r="A69" s="67" t="s">
        <v>46</v>
      </c>
      <c r="B69" s="48" t="s">
        <v>88</v>
      </c>
      <c r="C69" s="45" t="s">
        <v>72</v>
      </c>
      <c r="D69" s="46" t="s">
        <v>72</v>
      </c>
      <c r="E69" s="46" t="s">
        <v>72</v>
      </c>
      <c r="F69" s="46" t="s">
        <v>72</v>
      </c>
      <c r="G69" s="46" t="s">
        <v>72</v>
      </c>
      <c r="H69" s="49">
        <f t="shared" si="8"/>
        <v>322.2</v>
      </c>
      <c r="I69" s="50">
        <v>0</v>
      </c>
      <c r="J69" s="50">
        <v>322.2</v>
      </c>
      <c r="K69" s="50">
        <v>0</v>
      </c>
      <c r="L69" s="50">
        <v>0</v>
      </c>
      <c r="M69" s="24"/>
      <c r="N69" s="25"/>
      <c r="O69" s="25"/>
      <c r="P69" s="25"/>
      <c r="Q69" s="25"/>
      <c r="R69" s="17" t="s">
        <v>102</v>
      </c>
      <c r="S69" s="20"/>
    </row>
    <row r="70" spans="1:19" s="10" customFormat="1" ht="120" customHeight="1">
      <c r="A70" s="67" t="s">
        <v>47</v>
      </c>
      <c r="B70" s="48" t="s">
        <v>37</v>
      </c>
      <c r="C70" s="45" t="s">
        <v>72</v>
      </c>
      <c r="D70" s="46" t="s">
        <v>72</v>
      </c>
      <c r="E70" s="46" t="s">
        <v>72</v>
      </c>
      <c r="F70" s="46" t="s">
        <v>72</v>
      </c>
      <c r="G70" s="46" t="s">
        <v>72</v>
      </c>
      <c r="H70" s="49">
        <f t="shared" si="8"/>
        <v>19707.440000000002</v>
      </c>
      <c r="I70" s="50">
        <v>0</v>
      </c>
      <c r="J70" s="50">
        <v>0</v>
      </c>
      <c r="K70" s="50">
        <v>19635.7</v>
      </c>
      <c r="L70" s="50">
        <v>71.74</v>
      </c>
      <c r="M70" s="24">
        <f t="shared" si="9"/>
        <v>9186</v>
      </c>
      <c r="N70" s="25"/>
      <c r="O70" s="25"/>
      <c r="P70" s="25">
        <v>9114.3</v>
      </c>
      <c r="Q70" s="25">
        <v>71.7</v>
      </c>
      <c r="R70" s="17"/>
      <c r="S70" s="20"/>
    </row>
    <row r="71" spans="1:19" s="10" customFormat="1" ht="298.5" customHeight="1">
      <c r="A71" s="63"/>
      <c r="B71" s="80" t="s">
        <v>26</v>
      </c>
      <c r="C71" s="49">
        <f>SUM(D71:G71)</f>
        <v>172044.30000000002</v>
      </c>
      <c r="D71" s="65">
        <v>1669.6</v>
      </c>
      <c r="E71" s="65">
        <v>71843.6</v>
      </c>
      <c r="F71" s="65">
        <v>98459.4</v>
      </c>
      <c r="G71" s="65">
        <v>71.7</v>
      </c>
      <c r="H71" s="49">
        <f>SUM(I71:L71)</f>
        <v>42775.84</v>
      </c>
      <c r="I71" s="65">
        <f>SUM(I62:I70)</f>
        <v>529.6</v>
      </c>
      <c r="J71" s="65">
        <f>SUM(J62:J70)</f>
        <v>22538.7</v>
      </c>
      <c r="K71" s="65">
        <f>SUM(K62:K70)</f>
        <v>19635.8</v>
      </c>
      <c r="L71" s="65">
        <f>SUM(L62:L70)</f>
        <v>71.74</v>
      </c>
      <c r="M71" s="24">
        <f>SUM(N71:Q71)</f>
        <v>19375.2</v>
      </c>
      <c r="N71" s="26">
        <f>SUM(N62:N70)</f>
        <v>234.1</v>
      </c>
      <c r="O71" s="26">
        <f>SUM(O62:O70)</f>
        <v>9955.099999999999</v>
      </c>
      <c r="P71" s="26">
        <f>SUM(P62:P70)</f>
        <v>9114.3</v>
      </c>
      <c r="Q71" s="26">
        <f>SUM(Q62:Q70)</f>
        <v>71.7</v>
      </c>
      <c r="R71" s="86" t="s">
        <v>103</v>
      </c>
      <c r="S71" s="20">
        <f t="shared" si="1"/>
        <v>45.29472711698941</v>
      </c>
    </row>
    <row r="72" spans="1:19" s="10" customFormat="1" ht="24" customHeight="1">
      <c r="A72" s="95"/>
      <c r="B72" s="81" t="s">
        <v>56</v>
      </c>
      <c r="C72" s="65">
        <f>SUM(D72:G72)</f>
        <v>6050448.600000001</v>
      </c>
      <c r="D72" s="65">
        <f>SUM(D73:D75)</f>
        <v>20460.6</v>
      </c>
      <c r="E72" s="65">
        <f>SUM(E73:E75)</f>
        <v>1275151.4000000001</v>
      </c>
      <c r="F72" s="65">
        <f>SUM(F73:F75)</f>
        <v>4339666.7</v>
      </c>
      <c r="G72" s="65">
        <f>SUM(G73:G75)</f>
        <v>415169.9</v>
      </c>
      <c r="H72" s="65">
        <f>SUM(I72:L72)</f>
        <v>1492239.0699999998</v>
      </c>
      <c r="I72" s="65">
        <f>SUM(I73:I75)</f>
        <v>19320.6</v>
      </c>
      <c r="J72" s="65">
        <f>SUM(J73:J75)</f>
        <v>430102.69999999995</v>
      </c>
      <c r="K72" s="65">
        <f>SUM(K73:K75)</f>
        <v>958377.1</v>
      </c>
      <c r="L72" s="65">
        <f>SUM(L73:L75)</f>
        <v>84438.67000000001</v>
      </c>
      <c r="M72" s="33">
        <f>N72+O72+P72+Q72</f>
        <v>735220.5</v>
      </c>
      <c r="N72" s="26">
        <f>N73+N74</f>
        <v>5307.8</v>
      </c>
      <c r="O72" s="26">
        <f>O73+O74</f>
        <v>245729.40000000002</v>
      </c>
      <c r="P72" s="26">
        <f>P73+P74</f>
        <v>446801.6</v>
      </c>
      <c r="Q72" s="26">
        <f>Q73+Q74</f>
        <v>37381.7</v>
      </c>
      <c r="R72" s="18"/>
      <c r="S72" s="20">
        <f t="shared" si="1"/>
        <v>49.269618707946044</v>
      </c>
    </row>
    <row r="73" spans="1:19" s="10" customFormat="1" ht="90.75" customHeight="1">
      <c r="A73" s="95"/>
      <c r="B73" s="81" t="s">
        <v>59</v>
      </c>
      <c r="C73" s="65">
        <f>SUM(D73:G73)</f>
        <v>5970619.9</v>
      </c>
      <c r="D73" s="65">
        <f>D19+D40+D59+D71</f>
        <v>20460.6</v>
      </c>
      <c r="E73" s="65">
        <f>E19+E40+E59+E71</f>
        <v>1275151.4000000001</v>
      </c>
      <c r="F73" s="65">
        <f>F19+F40+F59+F71</f>
        <v>4262638</v>
      </c>
      <c r="G73" s="65">
        <f>G19+G40+G59+G71</f>
        <v>412369.9</v>
      </c>
      <c r="H73" s="65">
        <f>SUM(I73:L73)</f>
        <v>1458326.17</v>
      </c>
      <c r="I73" s="65">
        <f>I19+I40+I59+I71</f>
        <v>19320.6</v>
      </c>
      <c r="J73" s="65">
        <f>J19+J40+J59+J71</f>
        <v>419149.89999999997</v>
      </c>
      <c r="K73" s="65">
        <f>K19+K40+K59+K71</f>
        <v>936217</v>
      </c>
      <c r="L73" s="65">
        <f>L19+L40+L59+L71</f>
        <v>83638.67000000001</v>
      </c>
      <c r="M73" s="33">
        <f>N73+O73+P73+Q73</f>
        <v>726706.2</v>
      </c>
      <c r="N73" s="33">
        <f>N18+N40+N59+N71</f>
        <v>5307.8</v>
      </c>
      <c r="O73" s="33">
        <f>O18+O40+O59+O71</f>
        <v>245729.40000000002</v>
      </c>
      <c r="P73" s="33">
        <f>P18+P40+P59+P71</f>
        <v>438929.3</v>
      </c>
      <c r="Q73" s="33">
        <f>Q18+Q40+Q59+Q71</f>
        <v>36739.7</v>
      </c>
      <c r="R73" s="18"/>
      <c r="S73" s="20"/>
    </row>
    <row r="74" spans="1:19" s="10" customFormat="1" ht="64.5" customHeight="1">
      <c r="A74" s="95"/>
      <c r="B74" s="81" t="s">
        <v>58</v>
      </c>
      <c r="C74" s="65">
        <f>SUM(D74:G74)</f>
        <v>73881.5</v>
      </c>
      <c r="D74" s="65">
        <f>D60</f>
        <v>0</v>
      </c>
      <c r="E74" s="65">
        <f aca="true" t="shared" si="10" ref="E74:Q74">E60</f>
        <v>0</v>
      </c>
      <c r="F74" s="65">
        <f t="shared" si="10"/>
        <v>71081.5</v>
      </c>
      <c r="G74" s="65">
        <f t="shared" si="10"/>
        <v>2800</v>
      </c>
      <c r="H74" s="65">
        <f>SUM(I74:L74)</f>
        <v>17643.9</v>
      </c>
      <c r="I74" s="65">
        <f>I60</f>
        <v>0</v>
      </c>
      <c r="J74" s="65">
        <f t="shared" si="10"/>
        <v>100</v>
      </c>
      <c r="K74" s="65">
        <f t="shared" si="10"/>
        <v>16743.9</v>
      </c>
      <c r="L74" s="65">
        <f t="shared" si="10"/>
        <v>800</v>
      </c>
      <c r="M74" s="33">
        <f>N74+O74+P74+Q74</f>
        <v>8514.3</v>
      </c>
      <c r="N74" s="33">
        <f t="shared" si="10"/>
        <v>0</v>
      </c>
      <c r="O74" s="33">
        <f t="shared" si="10"/>
        <v>0</v>
      </c>
      <c r="P74" s="33">
        <f t="shared" si="10"/>
        <v>7872.3</v>
      </c>
      <c r="Q74" s="33">
        <f t="shared" si="10"/>
        <v>642</v>
      </c>
      <c r="R74" s="17" t="s">
        <v>64</v>
      </c>
      <c r="S74" s="20"/>
    </row>
    <row r="75" spans="1:19" s="10" customFormat="1" ht="23.25" customHeight="1">
      <c r="A75" s="95"/>
      <c r="B75" s="81" t="s">
        <v>73</v>
      </c>
      <c r="C75" s="65">
        <f>SUM(D75:G75)</f>
        <v>5947.2</v>
      </c>
      <c r="D75" s="65">
        <f>D20</f>
        <v>0</v>
      </c>
      <c r="E75" s="65">
        <f>E20</f>
        <v>0</v>
      </c>
      <c r="F75" s="65">
        <f>F20</f>
        <v>5947.2</v>
      </c>
      <c r="G75" s="65">
        <f>G20</f>
        <v>0</v>
      </c>
      <c r="H75" s="65">
        <f>SUM(I75:L75)</f>
        <v>16269</v>
      </c>
      <c r="I75" s="65">
        <f>I20</f>
        <v>0</v>
      </c>
      <c r="J75" s="65">
        <f>J20</f>
        <v>10852.8</v>
      </c>
      <c r="K75" s="65">
        <f>K20</f>
        <v>5416.2</v>
      </c>
      <c r="L75" s="65">
        <f>L20</f>
        <v>0</v>
      </c>
      <c r="M75" s="33"/>
      <c r="N75" s="33"/>
      <c r="O75" s="33"/>
      <c r="P75" s="33"/>
      <c r="Q75" s="33"/>
      <c r="R75" s="18"/>
      <c r="S75" s="20"/>
    </row>
    <row r="76" spans="1:19" s="10" customFormat="1" ht="19.5" customHeight="1">
      <c r="A76" s="30"/>
      <c r="B76" s="12"/>
      <c r="C76" s="1"/>
      <c r="D76" s="2"/>
      <c r="E76" s="2"/>
      <c r="F76" s="2"/>
      <c r="G76" s="2"/>
      <c r="H76" s="1"/>
      <c r="I76" s="2"/>
      <c r="J76" s="2"/>
      <c r="K76" s="2"/>
      <c r="L76" s="2"/>
      <c r="M76" s="1"/>
      <c r="N76" s="2"/>
      <c r="O76" s="2"/>
      <c r="P76" s="2"/>
      <c r="Q76" s="2"/>
      <c r="R76" s="13"/>
      <c r="S76" s="20"/>
    </row>
    <row r="77" spans="1:19" s="10" customFormat="1" ht="15.75">
      <c r="A77" s="28"/>
      <c r="B77" s="4" t="s">
        <v>19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5"/>
      <c r="N77" s="3"/>
      <c r="O77" s="3"/>
      <c r="P77" s="3"/>
      <c r="Q77" s="3"/>
      <c r="R77" s="13"/>
      <c r="S77" s="20"/>
    </row>
    <row r="78" spans="1:19" s="10" customFormat="1" ht="17.25" customHeight="1">
      <c r="A78" s="28"/>
      <c r="B78" s="4" t="s">
        <v>38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6"/>
      <c r="P78" s="3"/>
      <c r="Q78" s="3"/>
      <c r="R78" s="13"/>
      <c r="S78" s="20"/>
    </row>
    <row r="79" spans="1:19" s="10" customFormat="1" ht="18" customHeight="1">
      <c r="A79" s="28"/>
      <c r="B79" s="4" t="s">
        <v>20</v>
      </c>
      <c r="C79" s="4"/>
      <c r="D79" s="4"/>
      <c r="E79" s="4"/>
      <c r="F79" s="6"/>
      <c r="G79" s="6"/>
      <c r="H79" s="4"/>
      <c r="I79" s="4"/>
      <c r="J79" s="4"/>
      <c r="K79" s="15"/>
      <c r="L79" s="15"/>
      <c r="M79" s="4" t="s">
        <v>39</v>
      </c>
      <c r="N79" s="4"/>
      <c r="O79" s="3"/>
      <c r="P79" s="3"/>
      <c r="Q79" s="3"/>
      <c r="R79" s="13"/>
      <c r="S79" s="20"/>
    </row>
    <row r="80" spans="1:19" s="10" customFormat="1" ht="24" customHeight="1">
      <c r="A80" s="28"/>
      <c r="B80" s="4" t="s">
        <v>18</v>
      </c>
      <c r="C80" s="4"/>
      <c r="D80" s="4"/>
      <c r="E80" s="4"/>
      <c r="F80" s="6"/>
      <c r="G80" s="6"/>
      <c r="H80" s="4"/>
      <c r="I80" s="4"/>
      <c r="J80" s="4"/>
      <c r="K80" s="15"/>
      <c r="L80" s="15"/>
      <c r="M80" s="4" t="s">
        <v>57</v>
      </c>
      <c r="N80" s="4"/>
      <c r="O80" s="3"/>
      <c r="P80" s="3"/>
      <c r="Q80" s="3"/>
      <c r="R80" s="13"/>
      <c r="S80" s="20"/>
    </row>
    <row r="81" spans="1:19" s="10" customFormat="1" ht="15.75">
      <c r="A81" s="2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3"/>
      <c r="P81" s="3"/>
      <c r="Q81" s="3"/>
      <c r="R81" s="13"/>
      <c r="S81" s="20"/>
    </row>
    <row r="82" spans="1:19" s="10" customFormat="1" ht="18" customHeight="1">
      <c r="A82" s="28"/>
      <c r="B82" s="4" t="s">
        <v>65</v>
      </c>
      <c r="C82" s="4"/>
      <c r="D82" s="4"/>
      <c r="E82" s="4"/>
      <c r="F82" s="6"/>
      <c r="G82" s="6"/>
      <c r="H82" s="4"/>
      <c r="I82" s="4"/>
      <c r="J82" s="4"/>
      <c r="K82" s="15"/>
      <c r="L82" s="15"/>
      <c r="M82" s="4" t="s">
        <v>66</v>
      </c>
      <c r="N82" s="4"/>
      <c r="O82" s="3"/>
      <c r="P82" s="3"/>
      <c r="Q82" s="3"/>
      <c r="R82" s="13"/>
      <c r="S82" s="20"/>
    </row>
    <row r="83" spans="1:19" s="10" customFormat="1" ht="63" customHeight="1">
      <c r="A83" s="31"/>
      <c r="R83" s="13"/>
      <c r="S83" s="20"/>
    </row>
    <row r="84" spans="1:19" s="10" customFormat="1" ht="12.75">
      <c r="A84" s="31"/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3"/>
      <c r="S84" s="20"/>
    </row>
    <row r="85" spans="1:19" s="10" customFormat="1" ht="12.75">
      <c r="A85" s="31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3"/>
      <c r="S85" s="20"/>
    </row>
    <row r="86" spans="1:19" s="83" customFormat="1" ht="12.75">
      <c r="A86" s="82"/>
      <c r="R86" s="84"/>
      <c r="S86" s="85"/>
    </row>
    <row r="87" spans="1:19" s="83" customFormat="1" ht="12.75">
      <c r="A87" s="82"/>
      <c r="R87" s="84"/>
      <c r="S87" s="85"/>
    </row>
    <row r="88" spans="1:19" s="83" customFormat="1" ht="12.75">
      <c r="A88" s="82"/>
      <c r="R88" s="84"/>
      <c r="S88" s="85"/>
    </row>
    <row r="89" spans="1:19" s="83" customFormat="1" ht="12.75">
      <c r="A89" s="82"/>
      <c r="R89" s="84"/>
      <c r="S89" s="85"/>
    </row>
    <row r="90" spans="1:19" s="83" customFormat="1" ht="12.75">
      <c r="A90" s="82"/>
      <c r="R90" s="84"/>
      <c r="S90" s="85"/>
    </row>
    <row r="91" spans="1:19" s="83" customFormat="1" ht="12.75">
      <c r="A91" s="82"/>
      <c r="R91" s="84"/>
      <c r="S91" s="85"/>
    </row>
    <row r="92" spans="1:19" s="83" customFormat="1" ht="12.75">
      <c r="A92" s="82"/>
      <c r="R92" s="84"/>
      <c r="S92" s="85"/>
    </row>
    <row r="93" spans="1:19" s="83" customFormat="1" ht="12.75">
      <c r="A93" s="82"/>
      <c r="R93" s="84"/>
      <c r="S93" s="85"/>
    </row>
    <row r="94" spans="1:19" s="83" customFormat="1" ht="12.75">
      <c r="A94" s="82"/>
      <c r="R94" s="84"/>
      <c r="S94" s="85"/>
    </row>
    <row r="95" spans="1:19" s="83" customFormat="1" ht="12.75">
      <c r="A95" s="82"/>
      <c r="R95" s="84"/>
      <c r="S95" s="85"/>
    </row>
    <row r="96" spans="1:19" s="83" customFormat="1" ht="12.75">
      <c r="A96" s="82"/>
      <c r="R96" s="84"/>
      <c r="S96" s="85"/>
    </row>
    <row r="97" spans="1:19" s="83" customFormat="1" ht="12.75">
      <c r="A97" s="82"/>
      <c r="R97" s="84"/>
      <c r="S97" s="85"/>
    </row>
    <row r="98" spans="1:19" s="83" customFormat="1" ht="12.75">
      <c r="A98" s="82"/>
      <c r="R98" s="84"/>
      <c r="S98" s="85"/>
    </row>
    <row r="99" spans="1:19" s="83" customFormat="1" ht="12.75">
      <c r="A99" s="82"/>
      <c r="R99" s="84"/>
      <c r="S99" s="85"/>
    </row>
    <row r="100" spans="1:19" s="83" customFormat="1" ht="12.75">
      <c r="A100" s="82"/>
      <c r="R100" s="84"/>
      <c r="S100" s="85"/>
    </row>
    <row r="101" spans="1:19" s="83" customFormat="1" ht="12.75">
      <c r="A101" s="82"/>
      <c r="R101" s="84"/>
      <c r="S101" s="85"/>
    </row>
    <row r="102" spans="1:19" s="83" customFormat="1" ht="12.75">
      <c r="A102" s="82"/>
      <c r="R102" s="84"/>
      <c r="S102" s="85"/>
    </row>
    <row r="103" spans="1:19" s="83" customFormat="1" ht="12.75">
      <c r="A103" s="82"/>
      <c r="R103" s="84"/>
      <c r="S103" s="85"/>
    </row>
    <row r="104" spans="1:19" s="83" customFormat="1" ht="12.75">
      <c r="A104" s="82"/>
      <c r="R104" s="84"/>
      <c r="S104" s="85"/>
    </row>
    <row r="105" spans="1:19" s="83" customFormat="1" ht="12.75">
      <c r="A105" s="82"/>
      <c r="R105" s="84"/>
      <c r="S105" s="85"/>
    </row>
    <row r="106" spans="1:19" s="83" customFormat="1" ht="12.75">
      <c r="A106" s="82"/>
      <c r="R106" s="84"/>
      <c r="S106" s="85"/>
    </row>
    <row r="107" spans="1:19" s="83" customFormat="1" ht="12.75">
      <c r="A107" s="82"/>
      <c r="R107" s="84"/>
      <c r="S107" s="85"/>
    </row>
    <row r="108" spans="1:19" s="83" customFormat="1" ht="12.75">
      <c r="A108" s="82"/>
      <c r="R108" s="84"/>
      <c r="S108" s="85"/>
    </row>
    <row r="109" spans="1:19" s="83" customFormat="1" ht="12.75">
      <c r="A109" s="82"/>
      <c r="R109" s="84"/>
      <c r="S109" s="85"/>
    </row>
    <row r="110" spans="1:19" s="83" customFormat="1" ht="12.75">
      <c r="A110" s="82"/>
      <c r="R110" s="84"/>
      <c r="S110" s="85"/>
    </row>
    <row r="111" spans="1:19" s="83" customFormat="1" ht="12.75">
      <c r="A111" s="82"/>
      <c r="R111" s="84"/>
      <c r="S111" s="85"/>
    </row>
    <row r="112" spans="1:19" s="83" customFormat="1" ht="12.75">
      <c r="A112" s="82"/>
      <c r="R112" s="84"/>
      <c r="S112" s="85"/>
    </row>
    <row r="113" spans="1:19" s="83" customFormat="1" ht="12.75">
      <c r="A113" s="82"/>
      <c r="R113" s="84"/>
      <c r="S113" s="85"/>
    </row>
    <row r="114" spans="1:19" s="83" customFormat="1" ht="12.75">
      <c r="A114" s="82"/>
      <c r="R114" s="84"/>
      <c r="S114" s="85"/>
    </row>
    <row r="115" spans="1:19" s="83" customFormat="1" ht="12.75">
      <c r="A115" s="82"/>
      <c r="R115" s="84"/>
      <c r="S115" s="85"/>
    </row>
    <row r="116" spans="1:19" s="83" customFormat="1" ht="12.75">
      <c r="A116" s="82"/>
      <c r="R116" s="84"/>
      <c r="S116" s="85"/>
    </row>
    <row r="117" spans="1:19" s="83" customFormat="1" ht="12.75">
      <c r="A117" s="82"/>
      <c r="R117" s="84"/>
      <c r="S117" s="85"/>
    </row>
  </sheetData>
  <sheetProtection/>
  <mergeCells count="124">
    <mergeCell ref="D56:D57"/>
    <mergeCell ref="C56:C57"/>
    <mergeCell ref="A56:A57"/>
    <mergeCell ref="F54:F55"/>
    <mergeCell ref="G56:G57"/>
    <mergeCell ref="F56:F57"/>
    <mergeCell ref="E56:E57"/>
    <mergeCell ref="Q15:Q16"/>
    <mergeCell ref="N15:N16"/>
    <mergeCell ref="O15:O16"/>
    <mergeCell ref="P15:P16"/>
    <mergeCell ref="I15:I16"/>
    <mergeCell ref="J15:J16"/>
    <mergeCell ref="K15:K16"/>
    <mergeCell ref="R15:R16"/>
    <mergeCell ref="A54:A55"/>
    <mergeCell ref="M54:M55"/>
    <mergeCell ref="L54:L55"/>
    <mergeCell ref="K54:K55"/>
    <mergeCell ref="J54:J55"/>
    <mergeCell ref="I54:I55"/>
    <mergeCell ref="H54:H55"/>
    <mergeCell ref="G54:G55"/>
    <mergeCell ref="M15:M16"/>
    <mergeCell ref="L15:L16"/>
    <mergeCell ref="A51:A53"/>
    <mergeCell ref="F15:F16"/>
    <mergeCell ref="G15:G16"/>
    <mergeCell ref="H15:H16"/>
    <mergeCell ref="C51:C52"/>
    <mergeCell ref="G51:G52"/>
    <mergeCell ref="F51:F52"/>
    <mergeCell ref="E51:E52"/>
    <mergeCell ref="D51:D52"/>
    <mergeCell ref="O56:O57"/>
    <mergeCell ref="N56:N57"/>
    <mergeCell ref="A15:A16"/>
    <mergeCell ref="C15:C16"/>
    <mergeCell ref="D15:D16"/>
    <mergeCell ref="E15:E16"/>
    <mergeCell ref="E54:E55"/>
    <mergeCell ref="D54:D55"/>
    <mergeCell ref="C54:C55"/>
    <mergeCell ref="C45:C46"/>
    <mergeCell ref="I56:I57"/>
    <mergeCell ref="H56:H57"/>
    <mergeCell ref="R54:R55"/>
    <mergeCell ref="Q54:Q55"/>
    <mergeCell ref="P54:P55"/>
    <mergeCell ref="O54:O55"/>
    <mergeCell ref="N54:N55"/>
    <mergeCell ref="R56:R57"/>
    <mergeCell ref="Q56:Q57"/>
    <mergeCell ref="P56:P57"/>
    <mergeCell ref="M56:M57"/>
    <mergeCell ref="L56:L57"/>
    <mergeCell ref="K56:K57"/>
    <mergeCell ref="J56:J57"/>
    <mergeCell ref="C42:C43"/>
    <mergeCell ref="G42:G43"/>
    <mergeCell ref="E45:E46"/>
    <mergeCell ref="D45:D46"/>
    <mergeCell ref="G45:G46"/>
    <mergeCell ref="F42:F43"/>
    <mergeCell ref="E42:E43"/>
    <mergeCell ref="D42:D43"/>
    <mergeCell ref="F45:F46"/>
    <mergeCell ref="A21:Q21"/>
    <mergeCell ref="Q51:Q52"/>
    <mergeCell ref="A42:A44"/>
    <mergeCell ref="A41:Q41"/>
    <mergeCell ref="Q42:Q43"/>
    <mergeCell ref="P42:P43"/>
    <mergeCell ref="O42:O43"/>
    <mergeCell ref="N42:N43"/>
    <mergeCell ref="A45:A47"/>
    <mergeCell ref="H42:H43"/>
    <mergeCell ref="R42:R43"/>
    <mergeCell ref="P51:P52"/>
    <mergeCell ref="L42:L43"/>
    <mergeCell ref="M42:M43"/>
    <mergeCell ref="L45:L46"/>
    <mergeCell ref="Q45:Q46"/>
    <mergeCell ref="P45:P46"/>
    <mergeCell ref="O45:O46"/>
    <mergeCell ref="R45:R46"/>
    <mergeCell ref="R51:R52"/>
    <mergeCell ref="H51:H52"/>
    <mergeCell ref="I51:I52"/>
    <mergeCell ref="J51:J52"/>
    <mergeCell ref="O51:O52"/>
    <mergeCell ref="K51:K52"/>
    <mergeCell ref="L51:L52"/>
    <mergeCell ref="M51:M52"/>
    <mergeCell ref="N51:N52"/>
    <mergeCell ref="H45:H46"/>
    <mergeCell ref="K42:K43"/>
    <mergeCell ref="N45:N46"/>
    <mergeCell ref="M45:M46"/>
    <mergeCell ref="I42:I43"/>
    <mergeCell ref="J42:J43"/>
    <mergeCell ref="K45:K46"/>
    <mergeCell ref="J45:J46"/>
    <mergeCell ref="I45:I46"/>
    <mergeCell ref="B85:Q85"/>
    <mergeCell ref="M5:Q5"/>
    <mergeCell ref="M6:M7"/>
    <mergeCell ref="N6:Q6"/>
    <mergeCell ref="A61:Q61"/>
    <mergeCell ref="B84:Q84"/>
    <mergeCell ref="A5:A7"/>
    <mergeCell ref="B5:B7"/>
    <mergeCell ref="A9:Q9"/>
    <mergeCell ref="I6:L6"/>
    <mergeCell ref="A72:A75"/>
    <mergeCell ref="P1:R1"/>
    <mergeCell ref="A2:R3"/>
    <mergeCell ref="R5:R7"/>
    <mergeCell ref="C5:G5"/>
    <mergeCell ref="C6:C7"/>
    <mergeCell ref="D6:G6"/>
    <mergeCell ref="H5:L5"/>
    <mergeCell ref="H6:H7"/>
    <mergeCell ref="A4:R4"/>
  </mergeCells>
  <printOptions/>
  <pageMargins left="0.6692913385826772" right="0.1968503937007874" top="0.5905511811023623" bottom="0.1968503937007874" header="0.1968503937007874" footer="0.1968503937007874"/>
  <pageSetup fitToHeight="0" horizontalDpi="600" verticalDpi="600" orientation="landscape" paperSize="9" scale="43" r:id="rId1"/>
  <rowBreaks count="6" manualBreakCount="6">
    <brk id="20" max="18" man="1"/>
    <brk id="29" max="18" man="1"/>
    <brk id="40" max="18" man="1"/>
    <brk id="50" max="18" man="1"/>
    <brk id="63" max="18" man="1"/>
    <brk id="68" max="18" man="1"/>
  </rowBreaks>
  <colBreaks count="1" manualBreakCount="1">
    <brk id="18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г.Волгодонска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Кучеренко</dc:creator>
  <cp:keywords/>
  <dc:description/>
  <cp:lastModifiedBy>Король</cp:lastModifiedBy>
  <cp:lastPrinted>2013-07-11T13:29:27Z</cp:lastPrinted>
  <dcterms:created xsi:type="dcterms:W3CDTF">2011-02-10T14:35:19Z</dcterms:created>
  <dcterms:modified xsi:type="dcterms:W3CDTF">2013-07-11T13:31:08Z</dcterms:modified>
  <cp:category/>
  <cp:version/>
  <cp:contentType/>
  <cp:contentStatus/>
</cp:coreProperties>
</file>